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0" windowWidth="17370" windowHeight="10890" firstSheet="1" activeTab="7"/>
  </bookViews>
  <sheets>
    <sheet name="iscritti" sheetId="1" r:id="rId1"/>
    <sheet name="open" sheetId="2" r:id="rId2"/>
    <sheet name="veterani" sheetId="3" r:id="rId3"/>
    <sheet name="under19" sheetId="4" r:id="rId4"/>
    <sheet name="under15" sheetId="5" r:id="rId5"/>
    <sheet name="under12" sheetId="6" r:id="rId6"/>
    <sheet name="ladies" sheetId="7" r:id="rId7"/>
    <sheet name="cadetti" sheetId="8" r:id="rId8"/>
    <sheet name="Primavera" sheetId="9" r:id="rId9"/>
    <sheet name="VitoColomba" sheetId="10" r:id="rId10"/>
    <sheet name="turni di gioco" sheetId="11" r:id="rId11"/>
  </sheets>
  <definedNames/>
  <calcPr fullCalcOnLoad="1"/>
</workbook>
</file>

<file path=xl/sharedStrings.xml><?xml version="1.0" encoding="utf-8"?>
<sst xmlns="http://schemas.openxmlformats.org/spreadsheetml/2006/main" count="1539" uniqueCount="306">
  <si>
    <t>ASCT Bari</t>
  </si>
  <si>
    <t>Sicilia</t>
  </si>
  <si>
    <t>Daniele Calcagno</t>
  </si>
  <si>
    <t>SC Catania</t>
  </si>
  <si>
    <t>Emilia R.</t>
  </si>
  <si>
    <t>Saverio Bari</t>
  </si>
  <si>
    <t>F.lli Bari Reggio Emilia</t>
  </si>
  <si>
    <t>Matteo Balboni</t>
  </si>
  <si>
    <t>Subbito Gol</t>
  </si>
  <si>
    <t>Piemonte</t>
  </si>
  <si>
    <t>Michelangelo Mazzilli</t>
  </si>
  <si>
    <t>Andi Oktisi</t>
  </si>
  <si>
    <t>Alex Inconvaia</t>
  </si>
  <si>
    <t>Mattia Rajna</t>
  </si>
  <si>
    <t>Marek Murgia</t>
  </si>
  <si>
    <t>Micael Caviglia</t>
  </si>
  <si>
    <t>Matteo Ciccarelli</t>
  </si>
  <si>
    <t>Claudio Panebianco</t>
  </si>
  <si>
    <t>Jessie Monticelli</t>
  </si>
  <si>
    <t>Max Fryar</t>
  </si>
  <si>
    <t>Ernesto Gentile</t>
  </si>
  <si>
    <t>Federazione Italiana Sport Calcio da Tavolo</t>
  </si>
  <si>
    <t>Elenco partecipanti categoria open</t>
  </si>
  <si>
    <t>#</t>
  </si>
  <si>
    <t>nome</t>
  </si>
  <si>
    <t>club</t>
  </si>
  <si>
    <t>rank</t>
  </si>
  <si>
    <t>seed</t>
  </si>
  <si>
    <t>XXXVI CAMPIONATI ITALIANI</t>
  </si>
  <si>
    <t xml:space="preserve">Casale Monferrato, 15 e 16 maggio 2010 </t>
  </si>
  <si>
    <t>GIRONE 1</t>
  </si>
  <si>
    <t>Giocatori</t>
  </si>
  <si>
    <t>Pts</t>
  </si>
  <si>
    <t>G</t>
  </si>
  <si>
    <t>V</t>
  </si>
  <si>
    <t>N</t>
  </si>
  <si>
    <t>P</t>
  </si>
  <si>
    <t>GF</t>
  </si>
  <si>
    <t>GS</t>
  </si>
  <si>
    <t>DG</t>
  </si>
  <si>
    <t>Incontri</t>
  </si>
  <si>
    <t>Risultato</t>
  </si>
  <si>
    <t>Arbitro</t>
  </si>
  <si>
    <t>GIRONE 2</t>
  </si>
  <si>
    <t>GIRONE 3</t>
  </si>
  <si>
    <t>GIRONE 4</t>
  </si>
  <si>
    <t>Giocatore A</t>
  </si>
  <si>
    <t>Giocatore B</t>
  </si>
  <si>
    <t>Qualificato</t>
  </si>
  <si>
    <t>QUARTI DI FINALE</t>
  </si>
  <si>
    <t>SEMIFINALI</t>
  </si>
  <si>
    <t>FINALE</t>
  </si>
  <si>
    <t>Vincitore</t>
  </si>
  <si>
    <t>BARRAGES</t>
  </si>
  <si>
    <t>Categoria Open  -  Casale Monferrato, 15 e 16 maggio 2010</t>
  </si>
  <si>
    <t>Categoria Veterani  -  Casale Monferrato, 15 e 16 maggio 2010</t>
  </si>
  <si>
    <t>Elenco partecipanti categoria under 19</t>
  </si>
  <si>
    <t>Categoria Under 19  -  Casale Monferrato, 15 e 16 maggio 2010</t>
  </si>
  <si>
    <t>Categoria Under 15  -  Casale Monferrato, 15 e 16 maggio 2010</t>
  </si>
  <si>
    <t>Elenco partecipanti categoria under 15</t>
  </si>
  <si>
    <t>regione</t>
  </si>
  <si>
    <t>Categoria Cadetti  -  Casale Monferrato, 15 e 16 maggio 2010</t>
  </si>
  <si>
    <t>Categoria Femminile  -  Casale Monferrato, 15 e 16 maggio 2010</t>
  </si>
  <si>
    <t>Categoria Under 12  -  Casale Monferrato, 15 e 16 maggio 2010</t>
  </si>
  <si>
    <t>Elenco partecipanti categoria under 12</t>
  </si>
  <si>
    <t>Elenco partecipanti categoria femminile</t>
  </si>
  <si>
    <t>GIRONE UNICO</t>
  </si>
  <si>
    <t>Elenco partecipanti categoria cadetti</t>
  </si>
  <si>
    <t>Daniele Pochesci</t>
  </si>
  <si>
    <t>Lucio Canicchio</t>
  </si>
  <si>
    <t>Massimo Bolognino</t>
  </si>
  <si>
    <t>Eagles Napoli</t>
  </si>
  <si>
    <t>Sessana '82</t>
  </si>
  <si>
    <t>Master</t>
  </si>
  <si>
    <t>Gianfranco Calonico</t>
  </si>
  <si>
    <t>Massimiliano Croatti</t>
  </si>
  <si>
    <t>Andrea Di Vincenzo</t>
  </si>
  <si>
    <t>Stefano Buono</t>
  </si>
  <si>
    <t>ACS Perugia</t>
  </si>
  <si>
    <t>Bologna Tigers</t>
  </si>
  <si>
    <t>Master Sanremo</t>
  </si>
  <si>
    <t>Lombardia</t>
  </si>
  <si>
    <t>Alex Iorio</t>
  </si>
  <si>
    <t>Mario Corradi</t>
  </si>
  <si>
    <t>Stella Artois</t>
  </si>
  <si>
    <t>_</t>
  </si>
  <si>
    <t>Veneto</t>
  </si>
  <si>
    <t>Edoardo Bellotto</t>
  </si>
  <si>
    <t>Alessandro Mastopasqua</t>
  </si>
  <si>
    <t>Circolo Sportivi Mestre</t>
  </si>
  <si>
    <t>AS Serenissima</t>
  </si>
  <si>
    <t>Umbria</t>
  </si>
  <si>
    <t>Alessandro Arca</t>
  </si>
  <si>
    <t>Federico Mattiangeli</t>
  </si>
  <si>
    <t>Prima Giornata</t>
  </si>
  <si>
    <t>Seconda Giornata</t>
  </si>
  <si>
    <t>Terza Giornata</t>
  </si>
  <si>
    <t>SC Fighters</t>
  </si>
  <si>
    <t xml:space="preserve">SC Pierce 14 </t>
  </si>
  <si>
    <t>SC Brasilia Chieti</t>
  </si>
  <si>
    <t>SC Pierce 14 "B"</t>
  </si>
  <si>
    <t>Trofeo Vito Colomba Under 19</t>
  </si>
  <si>
    <t>Quarta Giornata</t>
  </si>
  <si>
    <t>Warriors Torino</t>
  </si>
  <si>
    <t>Liguria</t>
  </si>
  <si>
    <t>Andrea Lampugnani</t>
  </si>
  <si>
    <t>Enzo Giannarelli</t>
  </si>
  <si>
    <t>Spezia nfc</t>
  </si>
  <si>
    <t>Campania</t>
  </si>
  <si>
    <t>Mattia Stoto</t>
  </si>
  <si>
    <t>Luca Gentile</t>
  </si>
  <si>
    <t>Fighters Napoli</t>
  </si>
  <si>
    <t>Toscana</t>
  </si>
  <si>
    <t>Real Maremma</t>
  </si>
  <si>
    <t>Mauro Petrini</t>
  </si>
  <si>
    <t>Lazio</t>
  </si>
  <si>
    <t>Friuli V.G.</t>
  </si>
  <si>
    <t>Gabriele Silveri</t>
  </si>
  <si>
    <t>SS Lazio TFC</t>
  </si>
  <si>
    <t>DLF Gorizia</t>
  </si>
  <si>
    <t>Sardegna</t>
  </si>
  <si>
    <t>Emanuele Licheri</t>
  </si>
  <si>
    <t>Cagliari</t>
  </si>
  <si>
    <t>Abruzzo</t>
  </si>
  <si>
    <t>Simone Di Pierro</t>
  </si>
  <si>
    <t>Fabrizio Fedele</t>
  </si>
  <si>
    <t>Brasilia Chieti</t>
  </si>
  <si>
    <t>Ranking</t>
  </si>
  <si>
    <t>Francesco Discepoli</t>
  </si>
  <si>
    <t>Livio Cerullo</t>
  </si>
  <si>
    <t>Flavio Riccomagno</t>
  </si>
  <si>
    <t>Federico Pisca</t>
  </si>
  <si>
    <t>Biella '91</t>
  </si>
  <si>
    <t>Flickers Milano</t>
  </si>
  <si>
    <t>Claudio Dogali</t>
  </si>
  <si>
    <t>Gianluca Galeazzi</t>
  </si>
  <si>
    <t>Alberto La Rosa</t>
  </si>
  <si>
    <t>Davide Lazzari</t>
  </si>
  <si>
    <t>Circolo sportivi Mestre</t>
  </si>
  <si>
    <t>Francesco Mattiangeli</t>
  </si>
  <si>
    <t>Mauro Manganello</t>
  </si>
  <si>
    <t>Virtus 4 Strade Rieti</t>
  </si>
  <si>
    <t>Valentino Spagnolo</t>
  </si>
  <si>
    <t>CTS Genova</t>
  </si>
  <si>
    <t>Mimmo Zaffino</t>
  </si>
  <si>
    <t>Marco Lauretti</t>
  </si>
  <si>
    <t>Paolo Finardi</t>
  </si>
  <si>
    <t>Ugo Murgia</t>
  </si>
  <si>
    <t>Scorpions Lusernetta</t>
  </si>
  <si>
    <t>Giovanni Guercia</t>
  </si>
  <si>
    <t>Napoli 2000</t>
  </si>
  <si>
    <t>Calabria</t>
  </si>
  <si>
    <t>Antonio Gentile</t>
  </si>
  <si>
    <t>Cosenza</t>
  </si>
  <si>
    <t>Alessandro Toni</t>
  </si>
  <si>
    <t>Black &amp; Blue Pisa</t>
  </si>
  <si>
    <t>Riccardo Marinucci</t>
  </si>
  <si>
    <t>Antonello Dalia</t>
  </si>
  <si>
    <t>Lugo Roosters</t>
  </si>
  <si>
    <t>Marcello Scarduelli</t>
  </si>
  <si>
    <t>Emilio Richichi</t>
  </si>
  <si>
    <t>SC Palermo</t>
  </si>
  <si>
    <t>SC Bagheria</t>
  </si>
  <si>
    <t>Andrea Manganello</t>
  </si>
  <si>
    <t>Fabrizio Coco</t>
  </si>
  <si>
    <t>Simone Palmieri</t>
  </si>
  <si>
    <t>Pietro De Gennaro</t>
  </si>
  <si>
    <t>Mattia Bellotti</t>
  </si>
  <si>
    <t>Walter Siracusa</t>
  </si>
  <si>
    <t>Francesco Lo Presti</t>
  </si>
  <si>
    <t>Emanuele Levrano</t>
  </si>
  <si>
    <t>Simone Esposito</t>
  </si>
  <si>
    <t>Pierce 14 Altavilla</t>
  </si>
  <si>
    <t>CT Castano</t>
  </si>
  <si>
    <t>Emanuele Lo Cascio</t>
  </si>
  <si>
    <t>Gabriele Abate</t>
  </si>
  <si>
    <t>Pietro Scaduto</t>
  </si>
  <si>
    <t>Manuel Mastrantuono</t>
  </si>
  <si>
    <t>Eddie Monticelli</t>
  </si>
  <si>
    <t>Andrea Ciccarelli</t>
  </si>
  <si>
    <t>Luigi Di Vito</t>
  </si>
  <si>
    <t>Luca Battista</t>
  </si>
  <si>
    <t>Antonio Peluso</t>
  </si>
  <si>
    <t>Luca Zambello</t>
  </si>
  <si>
    <t>Federico Solari</t>
  </si>
  <si>
    <t>Matteo Lorenzon</t>
  </si>
  <si>
    <t>Simone Balbo</t>
  </si>
  <si>
    <t>Lorenzo Gaia</t>
  </si>
  <si>
    <t>Luca Colangelo</t>
  </si>
  <si>
    <t>Quinta Giornata</t>
  </si>
  <si>
    <t>SC Napoli 2000</t>
  </si>
  <si>
    <t>CCT Eagles</t>
  </si>
  <si>
    <t>forfait</t>
  </si>
  <si>
    <t>Colomba</t>
  </si>
  <si>
    <t>CT Palmieri</t>
  </si>
  <si>
    <t>training</t>
  </si>
  <si>
    <t>Nazionali</t>
  </si>
  <si>
    <t>Primavera</t>
  </si>
  <si>
    <t>Elenco partecipanti categoria veterani</t>
  </si>
  <si>
    <t>Lorenzo Praino</t>
  </si>
  <si>
    <t>Nicola Borgo</t>
  </si>
  <si>
    <t>Filippo Cubeta</t>
  </si>
  <si>
    <t>Paolo Zambello</t>
  </si>
  <si>
    <t>Luca Accornero</t>
  </si>
  <si>
    <t>Marco Di Vito</t>
  </si>
  <si>
    <t>Michael Ruocco</t>
  </si>
  <si>
    <t>Lorenzo Barbano</t>
  </si>
  <si>
    <t>Paola Forlani</t>
  </si>
  <si>
    <t>Laura Panza</t>
  </si>
  <si>
    <t>Sara Guercia</t>
  </si>
  <si>
    <t>Giuditta Lo Cascio</t>
  </si>
  <si>
    <t>Valentina Bartolini</t>
  </si>
  <si>
    <t>ACS Bergamo</t>
  </si>
  <si>
    <t>Riccardo Schito</t>
  </si>
  <si>
    <t>Giuseppe Panebianco</t>
  </si>
  <si>
    <t>Carlo Alessi</t>
  </si>
  <si>
    <t>Gianfranco Mastrantuono</t>
  </si>
  <si>
    <t>Luca Salvadori</t>
  </si>
  <si>
    <t>Marcello Bodin de Chatelard</t>
  </si>
  <si>
    <t>Salvatore Cammarata</t>
  </si>
  <si>
    <t>Marche</t>
  </si>
  <si>
    <t>Alberto Gagliardi</t>
  </si>
  <si>
    <t>Macerata</t>
  </si>
  <si>
    <t>Gaetano Monticelli</t>
  </si>
  <si>
    <t>Matteo Resca</t>
  </si>
  <si>
    <t>Orlando De Luca</t>
  </si>
  <si>
    <t>Umberto Battista</t>
  </si>
  <si>
    <t>TURNI DI GIOCO</t>
  </si>
  <si>
    <t>Categoria</t>
  </si>
  <si>
    <t>Campo</t>
  </si>
  <si>
    <t>Artibro</t>
  </si>
  <si>
    <t>Open</t>
  </si>
  <si>
    <t>Veterani</t>
  </si>
  <si>
    <t>Under 15</t>
  </si>
  <si>
    <t>Under 12</t>
  </si>
  <si>
    <t>Under 19</t>
  </si>
  <si>
    <t>Femminile</t>
  </si>
  <si>
    <t>Cadetti</t>
  </si>
  <si>
    <t>Andrea Cucit</t>
  </si>
  <si>
    <t>Antonio Fucci</t>
  </si>
  <si>
    <t>F.I.S.C.T.</t>
  </si>
  <si>
    <t xml:space="preserve">F.I.S.C.T. </t>
  </si>
  <si>
    <t>Casale Monferrato, 15 e 16 maggio 2010</t>
  </si>
  <si>
    <t>Turno 1  -  Ore 10,30  -  sabato 15 maggio</t>
  </si>
  <si>
    <t>Turno 2  -  Ore 11,20  - sabato 15 maggio</t>
  </si>
  <si>
    <t>Turno 3  -  Ore 12,10 - sabato 15 maggio</t>
  </si>
  <si>
    <t>Turno 4  -  Ore 13,00 - sabato 15 maggio</t>
  </si>
  <si>
    <t>Turno 5  -  Ore 13,50 - sabato 15 maggio</t>
  </si>
  <si>
    <t>Turno 6  -  Ore 14,40 - sabato 15 maggio</t>
  </si>
  <si>
    <t>Turno 7  -  Ore 15,30 - sabato 15 maggio</t>
  </si>
  <si>
    <t>Turno 8  -  Ore 16,20 - sabato 15 maggio</t>
  </si>
  <si>
    <t>Turno 9  -  Ore 17,10 - sabato 15 maggio</t>
  </si>
  <si>
    <t>Turno 10  -  Ore 18,00 - sabato 15 maggio</t>
  </si>
  <si>
    <t>Turno 11  -  Ore 9,30 - domenica 16 maggio</t>
  </si>
  <si>
    <t>Turno 12  -  Ore 10,20 - domenica 16 maggio</t>
  </si>
  <si>
    <t>Turno 13  -  Ore 11,10 - domenica 16 maggio</t>
  </si>
  <si>
    <t>Turno 14  -  Ore 12,00 - domenica 16 maggio</t>
  </si>
  <si>
    <t>Turno 15  -  Ore 12,50 - domenica 16 maggio</t>
  </si>
  <si>
    <t>Turno 16  -  Ore 14,00 - domenica 16 maggio</t>
  </si>
  <si>
    <t>Turno 17  -  Ore 15,00 - domenica 16 maggio</t>
  </si>
  <si>
    <t>Campionato Italiano Primavera 2010</t>
  </si>
  <si>
    <t xml:space="preserve">Casale Monferrato, 16 maggio 2010 </t>
  </si>
  <si>
    <t>Fabio Stellato</t>
  </si>
  <si>
    <t>sd</t>
  </si>
  <si>
    <t>A. Peluso</t>
  </si>
  <si>
    <t>E. Monticelli</t>
  </si>
  <si>
    <t>M. Ciccarelli</t>
  </si>
  <si>
    <t>J. Monticelli</t>
  </si>
  <si>
    <t>M. Fryar</t>
  </si>
  <si>
    <t>Forfait</t>
  </si>
  <si>
    <t>E. Lo Cascio</t>
  </si>
  <si>
    <t>F. Lo Presti</t>
  </si>
  <si>
    <t>G. Lo Cascio</t>
  </si>
  <si>
    <t>P. Scaduto</t>
  </si>
  <si>
    <t>S. Esposito</t>
  </si>
  <si>
    <t>W. Siracusa</t>
  </si>
  <si>
    <t>S. Guercia</t>
  </si>
  <si>
    <t>C. Panebianco</t>
  </si>
  <si>
    <t>E. Levrano</t>
  </si>
  <si>
    <t>G. Abate</t>
  </si>
  <si>
    <t>A. Ciccarelli</t>
  </si>
  <si>
    <t>S. Palmeri</t>
  </si>
  <si>
    <t>M. Bellotti</t>
  </si>
  <si>
    <t>L. Di Vito</t>
  </si>
  <si>
    <t>M. Di Vito</t>
  </si>
  <si>
    <t>A. Feo</t>
  </si>
  <si>
    <t>Fraancesco Mattiangeli</t>
  </si>
  <si>
    <t>P. De Gennaro</t>
  </si>
  <si>
    <t>A. Fucci</t>
  </si>
  <si>
    <t>L. Colangelo</t>
  </si>
  <si>
    <t>M. Lorenzon</t>
  </si>
  <si>
    <t>L. Gaia / L. Zambello</t>
  </si>
  <si>
    <t>A. Incorvaia / S. Balbo</t>
  </si>
  <si>
    <t>P. Zambello</t>
  </si>
  <si>
    <t>F. Cubeta</t>
  </si>
  <si>
    <t>S. Balbo</t>
  </si>
  <si>
    <t>L. Battista</t>
  </si>
  <si>
    <t>S. Palmieri</t>
  </si>
  <si>
    <t>Eleonora Buttitta</t>
  </si>
  <si>
    <t>E. Buttitta</t>
  </si>
  <si>
    <t>S .Palmieri</t>
  </si>
  <si>
    <t xml:space="preserve">A. Feo </t>
  </si>
  <si>
    <t>L. Zambello</t>
  </si>
  <si>
    <t>L. Zambello / L. Gaia</t>
  </si>
  <si>
    <t>tp</t>
  </si>
  <si>
    <t>S. Balbo / A. Incorvaia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</si>
</sst>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[$€]\ #,##0;[Red]\-[$€]\ #,##0"/>
  </numFmts>
  <fonts count="40"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0"/>
      <name val="MS Sans Serif"/>
      <family val="0"/>
    </font>
    <font>
      <sz val="14"/>
      <color indexed="8"/>
      <name val="Times New Roman"/>
      <family val="1"/>
    </font>
    <font>
      <b/>
      <i/>
      <sz val="12"/>
      <name val="Times New Roman"/>
      <family val="1"/>
    </font>
    <font>
      <sz val="20"/>
      <name val="Times New Roman"/>
      <family val="1"/>
    </font>
    <font>
      <i/>
      <sz val="20"/>
      <name val="Times New Roman"/>
      <family val="1"/>
    </font>
    <font>
      <i/>
      <sz val="20"/>
      <color indexed="10"/>
      <name val="Merlin"/>
      <family val="0"/>
    </font>
    <font>
      <b/>
      <sz val="14"/>
      <color indexed="9"/>
      <name val="MS Sans Serif"/>
      <family val="0"/>
    </font>
    <font>
      <sz val="14"/>
      <color indexed="9"/>
      <name val="Merlin"/>
      <family val="0"/>
    </font>
    <font>
      <i/>
      <sz val="8.5"/>
      <name val="MS Sans Serif"/>
      <family val="2"/>
    </font>
    <font>
      <b/>
      <i/>
      <sz val="8.5"/>
      <name val="MS Sans Serif"/>
      <family val="2"/>
    </font>
    <font>
      <i/>
      <sz val="8.5"/>
      <color indexed="8"/>
      <name val="MS Sans Serif"/>
      <family val="2"/>
    </font>
    <font>
      <sz val="8.5"/>
      <name val="MS Sans Serif"/>
      <family val="2"/>
    </font>
    <font>
      <b/>
      <sz val="10"/>
      <name val="MS Sans Serif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.5"/>
      <color indexed="9"/>
      <name val="MS Sans Serif"/>
      <family val="2"/>
    </font>
    <font>
      <i/>
      <sz val="8.5"/>
      <color indexed="9"/>
      <name val="MS Sans Serif"/>
      <family val="2"/>
    </font>
    <font>
      <b/>
      <sz val="8.5"/>
      <name val="MS Sans Serif"/>
      <family val="2"/>
    </font>
    <font>
      <b/>
      <sz val="10"/>
      <color indexed="9"/>
      <name val="MS Sans Serif"/>
      <family val="2"/>
    </font>
    <font>
      <sz val="10"/>
      <color indexed="9"/>
      <name val="MS Sans Serif"/>
      <family val="0"/>
    </font>
    <font>
      <sz val="10"/>
      <color indexed="8"/>
      <name val="MS Sans Serif"/>
      <family val="0"/>
    </font>
    <font>
      <sz val="8"/>
      <name val="MS Sans Serif"/>
      <family val="2"/>
    </font>
    <font>
      <b/>
      <sz val="8.5"/>
      <color indexed="8"/>
      <name val="MS Sans Serif"/>
      <family val="2"/>
    </font>
    <font>
      <sz val="9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b/>
      <sz val="12"/>
      <name val="Calibri"/>
      <family val="2"/>
    </font>
    <font>
      <sz val="8"/>
      <name val="Arial"/>
      <family val="0"/>
    </font>
    <font>
      <b/>
      <sz val="8"/>
      <name val="Arial"/>
      <family val="2"/>
    </font>
    <font>
      <sz val="22"/>
      <color indexed="9"/>
      <name val="Arial"/>
      <family val="0"/>
    </font>
    <font>
      <sz val="10"/>
      <color indexed="9"/>
      <name val="Arial"/>
      <family val="0"/>
    </font>
    <font>
      <i/>
      <sz val="8"/>
      <name val="Arial"/>
      <family val="2"/>
    </font>
    <font>
      <sz val="8.5"/>
      <color indexed="8"/>
      <name val="MS Sans Serif"/>
      <family val="2"/>
    </font>
    <font>
      <b/>
      <sz val="8.5"/>
      <color indexed="9"/>
      <name val="MS Sans Serif"/>
      <family val="2"/>
    </font>
    <font>
      <sz val="20"/>
      <name val="Arial"/>
      <family val="0"/>
    </font>
  </fonts>
  <fills count="1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ashed"/>
      <right style="dashed"/>
      <top style="dashed"/>
      <bottom style="dashed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3" borderId="0" xfId="0" applyFont="1" applyFill="1" applyAlignment="1">
      <alignment horizontal="center"/>
    </xf>
    <xf numFmtId="0" fontId="4" fillId="0" borderId="0" xfId="20" applyFont="1" applyBorder="1" applyAlignment="1">
      <alignment/>
      <protection/>
    </xf>
    <xf numFmtId="0" fontId="7" fillId="0" borderId="0" xfId="20" applyFont="1" applyBorder="1" applyAlignment="1">
      <alignment/>
      <protection/>
    </xf>
    <xf numFmtId="0" fontId="5" fillId="0" borderId="0" xfId="20" applyFont="1" applyBorder="1" applyAlignment="1">
      <alignment/>
      <protection/>
    </xf>
    <xf numFmtId="0" fontId="0" fillId="0" borderId="0" xfId="0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9" fillId="4" borderId="0" xfId="0" applyFont="1" applyFill="1" applyAlignment="1">
      <alignment horizontal="left"/>
    </xf>
    <xf numFmtId="0" fontId="10" fillId="4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6" fillId="0" borderId="1" xfId="0" applyFont="1" applyFill="1" applyBorder="1" applyAlignment="1" applyProtection="1">
      <alignment horizontal="left"/>
      <protection locked="0"/>
    </xf>
    <xf numFmtId="0" fontId="11" fillId="0" borderId="0" xfId="0" applyFont="1" applyAlignment="1">
      <alignment horizontal="centerContinuous" vertical="center"/>
    </xf>
    <xf numFmtId="0" fontId="11" fillId="0" borderId="0" xfId="0" applyFont="1" applyBorder="1" applyAlignment="1">
      <alignment horizontal="centerContinuous" vertical="center"/>
    </xf>
    <xf numFmtId="0" fontId="11" fillId="0" borderId="0" xfId="0" applyFont="1" applyAlignment="1">
      <alignment/>
    </xf>
    <xf numFmtId="0" fontId="1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20" fillId="0" borderId="1" xfId="0" applyFont="1" applyBorder="1" applyAlignment="1">
      <alignment/>
    </xf>
    <xf numFmtId="0" fontId="15" fillId="0" borderId="0" xfId="0" applyFont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/>
    </xf>
    <xf numFmtId="0" fontId="15" fillId="0" borderId="0" xfId="0" applyFont="1" applyBorder="1" applyAlignment="1">
      <alignment horizontal="center" vertical="center"/>
    </xf>
    <xf numFmtId="0" fontId="3" fillId="0" borderId="0" xfId="20" applyFont="1" applyBorder="1" applyAlignment="1">
      <alignment horizontal="left"/>
      <protection/>
    </xf>
    <xf numFmtId="0" fontId="3" fillId="0" borderId="0" xfId="20" applyFont="1" applyBorder="1">
      <alignment/>
      <protection/>
    </xf>
    <xf numFmtId="0" fontId="3" fillId="0" borderId="0" xfId="20" applyFont="1" applyBorder="1" applyAlignment="1">
      <alignment horizontal="center" vertical="center"/>
      <protection/>
    </xf>
    <xf numFmtId="0" fontId="3" fillId="0" borderId="0" xfId="20" applyAlignment="1">
      <alignment horizontal="center" vertical="center"/>
      <protection/>
    </xf>
    <xf numFmtId="0" fontId="22" fillId="0" borderId="0" xfId="20" applyFont="1" applyBorder="1" applyAlignment="1">
      <alignment horizontal="center" vertical="center"/>
      <protection/>
    </xf>
    <xf numFmtId="0" fontId="23" fillId="0" borderId="0" xfId="20" applyFont="1" applyBorder="1" applyAlignment="1">
      <alignment horizontal="center" vertical="center"/>
      <protection/>
    </xf>
    <xf numFmtId="0" fontId="9" fillId="4" borderId="0" xfId="20" applyFont="1" applyFill="1" applyAlignment="1">
      <alignment horizontal="left"/>
      <protection/>
    </xf>
    <xf numFmtId="0" fontId="10" fillId="4" borderId="0" xfId="20" applyFont="1" applyFill="1" applyBorder="1" applyAlignment="1">
      <alignment horizontal="center" vertical="center"/>
      <protection/>
    </xf>
    <xf numFmtId="0" fontId="11" fillId="0" borderId="0" xfId="20" applyFont="1" applyBorder="1" applyAlignment="1">
      <alignment horizontal="left"/>
      <protection/>
    </xf>
    <xf numFmtId="0" fontId="11" fillId="0" borderId="0" xfId="20" applyFont="1" applyBorder="1">
      <alignment/>
      <protection/>
    </xf>
    <xf numFmtId="0" fontId="12" fillId="0" borderId="0" xfId="20" applyFont="1" applyBorder="1" applyAlignment="1">
      <alignment horizontal="center" vertical="center"/>
      <protection/>
    </xf>
    <xf numFmtId="0" fontId="11" fillId="0" borderId="0" xfId="20" applyFont="1" applyBorder="1" applyAlignment="1">
      <alignment horizontal="center" vertical="center"/>
      <protection/>
    </xf>
    <xf numFmtId="0" fontId="13" fillId="0" borderId="0" xfId="20" applyFont="1" applyBorder="1" applyAlignment="1">
      <alignment horizontal="center" vertical="center"/>
      <protection/>
    </xf>
    <xf numFmtId="0" fontId="14" fillId="0" borderId="0" xfId="20" applyFont="1" applyBorder="1">
      <alignment/>
      <protection/>
    </xf>
    <xf numFmtId="0" fontId="20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9" fillId="4" borderId="0" xfId="20" applyFont="1" applyFill="1">
      <alignment/>
      <protection/>
    </xf>
    <xf numFmtId="0" fontId="10" fillId="4" borderId="0" xfId="20" applyFont="1" applyFill="1" applyBorder="1" applyAlignment="1">
      <alignment horizontal="left" vertical="center"/>
      <protection/>
    </xf>
    <xf numFmtId="0" fontId="3" fillId="4" borderId="0" xfId="20" applyFill="1">
      <alignment/>
      <protection/>
    </xf>
    <xf numFmtId="0" fontId="11" fillId="0" borderId="0" xfId="20" applyFont="1" applyBorder="1" applyAlignment="1">
      <alignment horizontal="center"/>
      <protection/>
    </xf>
    <xf numFmtId="0" fontId="11" fillId="0" borderId="0" xfId="20" applyFont="1" applyBorder="1" applyAlignment="1">
      <alignment/>
      <protection/>
    </xf>
    <xf numFmtId="0" fontId="20" fillId="0" borderId="1" xfId="20" applyFont="1" applyBorder="1" applyAlignment="1">
      <alignment horizontal="center"/>
      <protection/>
    </xf>
    <xf numFmtId="20" fontId="20" fillId="0" borderId="1" xfId="20" applyNumberFormat="1" applyFont="1" applyBorder="1" applyAlignment="1">
      <alignment horizontal="center"/>
      <protection/>
    </xf>
    <xf numFmtId="0" fontId="15" fillId="0" borderId="0" xfId="20" applyFont="1" applyAlignment="1">
      <alignment horizontal="center" vertical="center"/>
      <protection/>
    </xf>
    <xf numFmtId="0" fontId="15" fillId="0" borderId="5" xfId="20" applyFont="1" applyBorder="1" applyAlignment="1">
      <alignment horizontal="center" vertical="center"/>
      <protection/>
    </xf>
    <xf numFmtId="0" fontId="25" fillId="0" borderId="0" xfId="0" applyFont="1" applyFill="1" applyBorder="1" applyAlignment="1">
      <alignment horizontal="center" vertical="center"/>
    </xf>
    <xf numFmtId="0" fontId="14" fillId="0" borderId="0" xfId="20" applyFont="1" applyBorder="1" applyAlignment="1">
      <alignment horizontal="center"/>
      <protection/>
    </xf>
    <xf numFmtId="0" fontId="15" fillId="0" borderId="0" xfId="20" applyFont="1" applyBorder="1" applyAlignment="1">
      <alignment horizontal="center" vertical="center"/>
      <protection/>
    </xf>
    <xf numFmtId="0" fontId="15" fillId="0" borderId="6" xfId="20" applyFont="1" applyBorder="1" applyAlignment="1">
      <alignment horizontal="center" vertical="center"/>
      <protection/>
    </xf>
    <xf numFmtId="0" fontId="20" fillId="0" borderId="1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3" fillId="0" borderId="0" xfId="20">
      <alignment/>
      <protection/>
    </xf>
    <xf numFmtId="0" fontId="3" fillId="0" borderId="0" xfId="20" applyAlignment="1">
      <alignment horizontal="left"/>
      <protection/>
    </xf>
    <xf numFmtId="0" fontId="14" fillId="0" borderId="0" xfId="20" applyFont="1" applyBorder="1" applyAlignment="1">
      <alignment horizontal="center" vertical="center"/>
      <protection/>
    </xf>
    <xf numFmtId="0" fontId="15" fillId="0" borderId="5" xfId="20" applyFont="1" applyBorder="1" applyAlignment="1">
      <alignment horizontal="center" vertical="center"/>
      <protection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26" fillId="0" borderId="0" xfId="0" applyFont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7" xfId="0" applyFont="1" applyBorder="1" applyAlignment="1">
      <alignment/>
    </xf>
    <xf numFmtId="0" fontId="31" fillId="0" borderId="8" xfId="0" applyFont="1" applyBorder="1" applyAlignment="1">
      <alignment/>
    </xf>
    <xf numFmtId="0" fontId="28" fillId="0" borderId="0" xfId="0" applyFont="1" applyAlignment="1">
      <alignment/>
    </xf>
    <xf numFmtId="0" fontId="31" fillId="0" borderId="0" xfId="0" applyFont="1" applyAlignment="1">
      <alignment/>
    </xf>
    <xf numFmtId="0" fontId="28" fillId="0" borderId="8" xfId="0" applyFont="1" applyBorder="1" applyAlignment="1">
      <alignment/>
    </xf>
    <xf numFmtId="0" fontId="28" fillId="0" borderId="7" xfId="0" applyFont="1" applyBorder="1" applyAlignment="1">
      <alignment/>
    </xf>
    <xf numFmtId="0" fontId="28" fillId="0" borderId="8" xfId="0" applyFont="1" applyBorder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0" fillId="5" borderId="0" xfId="0" applyFont="1" applyFill="1" applyAlignment="1">
      <alignment horizontal="center"/>
    </xf>
    <xf numFmtId="0" fontId="0" fillId="5" borderId="0" xfId="0" applyFill="1" applyAlignment="1">
      <alignment/>
    </xf>
    <xf numFmtId="0" fontId="26" fillId="0" borderId="7" xfId="0" applyFont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26" fillId="0" borderId="9" xfId="0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0" fontId="26" fillId="0" borderId="8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32" fillId="0" borderId="0" xfId="0" applyFont="1" applyAlignment="1">
      <alignment horizontal="center"/>
    </xf>
    <xf numFmtId="0" fontId="0" fillId="6" borderId="0" xfId="0" applyFont="1" applyFill="1" applyAlignment="1">
      <alignment horizontal="center"/>
    </xf>
    <xf numFmtId="0" fontId="0" fillId="6" borderId="0" xfId="0" applyFill="1" applyAlignment="1">
      <alignment/>
    </xf>
    <xf numFmtId="0" fontId="0" fillId="3" borderId="0" xfId="0" applyFill="1" applyAlignment="1">
      <alignment/>
    </xf>
    <xf numFmtId="0" fontId="0" fillId="7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8" borderId="0" xfId="0" applyFont="1" applyFill="1" applyAlignment="1">
      <alignment horizontal="center"/>
    </xf>
    <xf numFmtId="0" fontId="0" fillId="2" borderId="0" xfId="0" applyFill="1" applyAlignment="1">
      <alignment/>
    </xf>
    <xf numFmtId="0" fontId="0" fillId="9" borderId="0" xfId="0" applyFont="1" applyFill="1" applyAlignment="1">
      <alignment horizontal="center"/>
    </xf>
    <xf numFmtId="0" fontId="0" fillId="9" borderId="0" xfId="0" applyFill="1" applyAlignment="1">
      <alignment/>
    </xf>
    <xf numFmtId="0" fontId="0" fillId="10" borderId="0" xfId="0" applyFont="1" applyFill="1" applyAlignment="1">
      <alignment horizontal="center"/>
    </xf>
    <xf numFmtId="0" fontId="0" fillId="10" borderId="0" xfId="0" applyFill="1" applyAlignment="1">
      <alignment/>
    </xf>
    <xf numFmtId="0" fontId="0" fillId="11" borderId="0" xfId="0" applyFont="1" applyFill="1" applyAlignment="1">
      <alignment horizontal="center"/>
    </xf>
    <xf numFmtId="0" fontId="0" fillId="12" borderId="0" xfId="0" applyFont="1" applyFill="1" applyAlignment="1">
      <alignment horizontal="center"/>
    </xf>
    <xf numFmtId="0" fontId="0" fillId="12" borderId="0" xfId="0" applyFill="1" applyAlignment="1">
      <alignment/>
    </xf>
    <xf numFmtId="0" fontId="28" fillId="0" borderId="0" xfId="0" applyFont="1" applyBorder="1" applyAlignment="1">
      <alignment/>
    </xf>
    <xf numFmtId="0" fontId="28" fillId="0" borderId="8" xfId="0" applyFont="1" applyFill="1" applyBorder="1" applyAlignment="1">
      <alignment/>
    </xf>
    <xf numFmtId="0" fontId="28" fillId="0" borderId="0" xfId="0" applyFont="1" applyFill="1" applyAlignment="1">
      <alignment/>
    </xf>
    <xf numFmtId="0" fontId="0" fillId="4" borderId="0" xfId="0" applyFont="1" applyFill="1" applyAlignment="1">
      <alignment horizontal="center"/>
    </xf>
    <xf numFmtId="0" fontId="0" fillId="13" borderId="0" xfId="0" applyFont="1" applyFill="1" applyAlignment="1">
      <alignment horizontal="center"/>
    </xf>
    <xf numFmtId="0" fontId="0" fillId="4" borderId="0" xfId="0" applyFill="1" applyAlignment="1">
      <alignment/>
    </xf>
    <xf numFmtId="0" fontId="0" fillId="13" borderId="0" xfId="0" applyFill="1" applyAlignment="1">
      <alignment/>
    </xf>
    <xf numFmtId="0" fontId="33" fillId="0" borderId="1" xfId="0" applyFont="1" applyFill="1" applyBorder="1" applyAlignment="1" applyProtection="1">
      <alignment horizontal="left"/>
      <protection locked="0"/>
    </xf>
    <xf numFmtId="0" fontId="32" fillId="0" borderId="0" xfId="0" applyFont="1" applyAlignment="1">
      <alignment/>
    </xf>
    <xf numFmtId="0" fontId="36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20" fillId="0" borderId="1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15" fillId="0" borderId="10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/>
    </xf>
    <xf numFmtId="0" fontId="20" fillId="14" borderId="1" xfId="0" applyFont="1" applyFill="1" applyBorder="1" applyAlignment="1">
      <alignment/>
    </xf>
    <xf numFmtId="0" fontId="20" fillId="0" borderId="5" xfId="0" applyFont="1" applyBorder="1" applyAlignment="1">
      <alignment horizontal="center" vertical="center"/>
    </xf>
    <xf numFmtId="0" fontId="33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7" fillId="0" borderId="1" xfId="0" applyFont="1" applyBorder="1" applyAlignment="1">
      <alignment vertical="center"/>
    </xf>
    <xf numFmtId="0" fontId="0" fillId="0" borderId="0" xfId="0" applyFont="1" applyAlignment="1">
      <alignment/>
    </xf>
    <xf numFmtId="0" fontId="6" fillId="0" borderId="0" xfId="20" applyFont="1" applyBorder="1" applyAlignment="1">
      <alignment/>
      <protection/>
    </xf>
    <xf numFmtId="0" fontId="16" fillId="0" borderId="0" xfId="0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20" fillId="0" borderId="0" xfId="0" applyFont="1" applyBorder="1" applyAlignment="1">
      <alignment horizontal="left"/>
    </xf>
    <xf numFmtId="0" fontId="38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20" fillId="14" borderId="0" xfId="0" applyFont="1" applyFill="1" applyBorder="1" applyAlignment="1">
      <alignment/>
    </xf>
    <xf numFmtId="0" fontId="15" fillId="0" borderId="5" xfId="0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15" fillId="0" borderId="12" xfId="0" applyFont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0" fillId="0" borderId="1" xfId="20" applyFont="1" applyBorder="1" applyAlignment="1">
      <alignment horizontal="left"/>
      <protection/>
    </xf>
    <xf numFmtId="0" fontId="20" fillId="2" borderId="1" xfId="0" applyFont="1" applyFill="1" applyBorder="1" applyAlignment="1">
      <alignment/>
    </xf>
    <xf numFmtId="0" fontId="39" fillId="0" borderId="0" xfId="0" applyFont="1" applyAlignment="1">
      <alignment horizontal="center"/>
    </xf>
    <xf numFmtId="0" fontId="4" fillId="0" borderId="0" xfId="20" applyFont="1" applyBorder="1" applyAlignment="1">
      <alignment horizontal="center"/>
      <protection/>
    </xf>
    <xf numFmtId="0" fontId="6" fillId="0" borderId="0" xfId="20" applyFont="1" applyBorder="1" applyAlignment="1">
      <alignment horizontal="center"/>
      <protection/>
    </xf>
    <xf numFmtId="0" fontId="5" fillId="0" borderId="0" xfId="20" applyFont="1" applyBorder="1" applyAlignment="1">
      <alignment horizontal="center"/>
      <protection/>
    </xf>
    <xf numFmtId="0" fontId="25" fillId="0" borderId="13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11" fillId="0" borderId="14" xfId="20" applyFont="1" applyBorder="1" applyAlignment="1">
      <alignment horizontal="center" vertical="center"/>
      <protection/>
    </xf>
    <xf numFmtId="0" fontId="13" fillId="0" borderId="0" xfId="20" applyFont="1" applyBorder="1" applyAlignment="1">
      <alignment horizontal="center" vertical="center"/>
      <protection/>
    </xf>
    <xf numFmtId="0" fontId="33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5" fillId="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4" fillId="4" borderId="0" xfId="0" applyFont="1" applyFill="1" applyAlignment="1">
      <alignment horizontal="center"/>
    </xf>
    <xf numFmtId="0" fontId="0" fillId="0" borderId="0" xfId="0" applyAlignment="1">
      <alignment horizontal="left"/>
    </xf>
    <xf numFmtId="20" fontId="33" fillId="0" borderId="0" xfId="0" applyNumberFormat="1" applyFont="1" applyAlignment="1">
      <alignment horizontal="left"/>
    </xf>
    <xf numFmtId="20" fontId="32" fillId="0" borderId="0" xfId="0" applyNumberFormat="1" applyFont="1" applyAlignment="1">
      <alignment horizontal="left"/>
    </xf>
    <xf numFmtId="0" fontId="33" fillId="0" borderId="0" xfId="0" applyFont="1" applyAlignment="1">
      <alignment horizontal="center"/>
    </xf>
  </cellXfs>
  <cellStyles count="10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Normale_Foglio1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76200</xdr:rowOff>
    </xdr:from>
    <xdr:to>
      <xdr:col>1</xdr:col>
      <xdr:colOff>742950</xdr:colOff>
      <xdr:row>4</xdr:row>
      <xdr:rowOff>85725</xdr:rowOff>
    </xdr:to>
    <xdr:pic>
      <xdr:nvPicPr>
        <xdr:cNvPr id="1" name="Picture 1" descr="Marchio-Fisct- per tutti gli sfond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76200"/>
          <a:ext cx="13525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552450</xdr:colOff>
      <xdr:row>0</xdr:row>
      <xdr:rowOff>123825</xdr:rowOff>
    </xdr:from>
    <xdr:to>
      <xdr:col>1</xdr:col>
      <xdr:colOff>457200</xdr:colOff>
      <xdr:row>4</xdr:row>
      <xdr:rowOff>133350</xdr:rowOff>
    </xdr:to>
    <xdr:pic>
      <xdr:nvPicPr>
        <xdr:cNvPr id="1" name="Picture 1" descr="Marchio-Fisct- per tutti gli sfond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23825"/>
          <a:ext cx="10858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19050</xdr:rowOff>
    </xdr:from>
    <xdr:to>
      <xdr:col>2</xdr:col>
      <xdr:colOff>200025</xdr:colOff>
      <xdr:row>4</xdr:row>
      <xdr:rowOff>47625</xdr:rowOff>
    </xdr:to>
    <xdr:pic>
      <xdr:nvPicPr>
        <xdr:cNvPr id="1" name="Picture 1" descr="Marchio-Fisct- per tutti gli sfond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3716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47625</xdr:rowOff>
    </xdr:from>
    <xdr:to>
      <xdr:col>0</xdr:col>
      <xdr:colOff>1162050</xdr:colOff>
      <xdr:row>4</xdr:row>
      <xdr:rowOff>66675</xdr:rowOff>
    </xdr:to>
    <xdr:pic>
      <xdr:nvPicPr>
        <xdr:cNvPr id="1" name="Picture 1" descr="Marchio-Fisct- per tutti gli sfond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7625"/>
          <a:ext cx="10763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47625</xdr:rowOff>
    </xdr:from>
    <xdr:to>
      <xdr:col>0</xdr:col>
      <xdr:colOff>1162050</xdr:colOff>
      <xdr:row>4</xdr:row>
      <xdr:rowOff>66675</xdr:rowOff>
    </xdr:to>
    <xdr:pic>
      <xdr:nvPicPr>
        <xdr:cNvPr id="1" name="Picture 1" descr="Marchio-Fisct- per tutti gli sfond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7625"/>
          <a:ext cx="10763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47625</xdr:rowOff>
    </xdr:from>
    <xdr:to>
      <xdr:col>0</xdr:col>
      <xdr:colOff>1162050</xdr:colOff>
      <xdr:row>4</xdr:row>
      <xdr:rowOff>66675</xdr:rowOff>
    </xdr:to>
    <xdr:pic>
      <xdr:nvPicPr>
        <xdr:cNvPr id="1" name="Picture 1" descr="Marchio-Fisct- per tutti gli sfond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7625"/>
          <a:ext cx="10763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47625</xdr:rowOff>
    </xdr:from>
    <xdr:to>
      <xdr:col>0</xdr:col>
      <xdr:colOff>1162050</xdr:colOff>
      <xdr:row>4</xdr:row>
      <xdr:rowOff>66675</xdr:rowOff>
    </xdr:to>
    <xdr:pic>
      <xdr:nvPicPr>
        <xdr:cNvPr id="1" name="Picture 1" descr="Marchio-Fisct- per tutti gli sfond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47625"/>
          <a:ext cx="10572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47625</xdr:rowOff>
    </xdr:from>
    <xdr:to>
      <xdr:col>0</xdr:col>
      <xdr:colOff>1162050</xdr:colOff>
      <xdr:row>4</xdr:row>
      <xdr:rowOff>66675</xdr:rowOff>
    </xdr:to>
    <xdr:pic>
      <xdr:nvPicPr>
        <xdr:cNvPr id="1" name="Picture 1" descr="Marchio-Fisct- per tutti gli sfond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47625"/>
          <a:ext cx="10572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47625</xdr:rowOff>
    </xdr:from>
    <xdr:to>
      <xdr:col>0</xdr:col>
      <xdr:colOff>1162050</xdr:colOff>
      <xdr:row>4</xdr:row>
      <xdr:rowOff>66675</xdr:rowOff>
    </xdr:to>
    <xdr:pic>
      <xdr:nvPicPr>
        <xdr:cNvPr id="1" name="Picture 1" descr="Marchio-Fisct- per tutti gli sfond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47625"/>
          <a:ext cx="10572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47625</xdr:rowOff>
    </xdr:from>
    <xdr:to>
      <xdr:col>0</xdr:col>
      <xdr:colOff>1162050</xdr:colOff>
      <xdr:row>4</xdr:row>
      <xdr:rowOff>66675</xdr:rowOff>
    </xdr:to>
    <xdr:pic>
      <xdr:nvPicPr>
        <xdr:cNvPr id="1" name="Picture 1" descr="Marchio-Fisct- per tutti gli sfond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47625"/>
          <a:ext cx="10572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552450</xdr:colOff>
      <xdr:row>0</xdr:row>
      <xdr:rowOff>123825</xdr:rowOff>
    </xdr:from>
    <xdr:to>
      <xdr:col>1</xdr:col>
      <xdr:colOff>457200</xdr:colOff>
      <xdr:row>4</xdr:row>
      <xdr:rowOff>133350</xdr:rowOff>
    </xdr:to>
    <xdr:pic>
      <xdr:nvPicPr>
        <xdr:cNvPr id="1" name="Picture 1" descr="Marchio-Fisct- per tutti gli sfond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23825"/>
          <a:ext cx="10858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5"/>
  <sheetViews>
    <sheetView workbookViewId="0" topLeftCell="B229">
      <selection activeCell="C242" sqref="C242"/>
    </sheetView>
  </sheetViews>
  <sheetFormatPr defaultColWidth="8.7109375" defaultRowHeight="12.75"/>
  <cols>
    <col min="1" max="4" width="11.57421875" style="0" customWidth="1"/>
    <col min="5" max="5" width="8.7109375" style="0" customWidth="1"/>
    <col min="6" max="7" width="11.57421875" style="0" customWidth="1"/>
    <col min="8" max="8" width="3.7109375" style="0" customWidth="1"/>
    <col min="9" max="9" width="11.57421875" style="0" customWidth="1"/>
    <col min="10" max="10" width="3.7109375" style="0" customWidth="1"/>
    <col min="11" max="11" width="5.7109375" style="0" customWidth="1"/>
    <col min="12" max="16384" width="11.57421875" style="0" customWidth="1"/>
  </cols>
  <sheetData>
    <row r="1" spans="1:11" ht="18.75">
      <c r="A1" s="160" t="s">
        <v>240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ht="18.75">
      <c r="A2" s="160" t="s">
        <v>21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</row>
    <row r="3" spans="1:11" ht="26.25">
      <c r="A3" s="161" t="s">
        <v>28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</row>
    <row r="4" spans="1:11" ht="15.75">
      <c r="A4" s="162" t="s">
        <v>29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</row>
    <row r="6" spans="1:11" ht="25.5">
      <c r="A6" s="159" t="s">
        <v>22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</row>
    <row r="8" spans="1:11" ht="12.75">
      <c r="A8" s="2" t="s">
        <v>23</v>
      </c>
      <c r="B8" s="2" t="s">
        <v>60</v>
      </c>
      <c r="C8" s="3" t="s">
        <v>24</v>
      </c>
      <c r="D8" s="4"/>
      <c r="E8" s="5"/>
      <c r="F8" s="3" t="s">
        <v>25</v>
      </c>
      <c r="G8" s="4"/>
      <c r="H8" s="5"/>
      <c r="I8" s="3" t="s">
        <v>26</v>
      </c>
      <c r="J8" s="5"/>
      <c r="K8" s="2" t="s">
        <v>27</v>
      </c>
    </row>
    <row r="10" spans="1:11" ht="15.75">
      <c r="A10" s="97">
        <v>1</v>
      </c>
      <c r="B10" s="97" t="s">
        <v>73</v>
      </c>
      <c r="C10" s="77" t="s">
        <v>68</v>
      </c>
      <c r="F10" s="78" t="s">
        <v>155</v>
      </c>
      <c r="I10" s="1">
        <v>2</v>
      </c>
      <c r="K10" s="98">
        <v>1</v>
      </c>
    </row>
    <row r="11" spans="1:11" ht="15.75">
      <c r="A11" s="97">
        <v>2</v>
      </c>
      <c r="B11" s="97" t="s">
        <v>73</v>
      </c>
      <c r="C11" s="77" t="s">
        <v>69</v>
      </c>
      <c r="F11" s="78" t="s">
        <v>72</v>
      </c>
      <c r="I11" s="1">
        <v>3</v>
      </c>
      <c r="K11" s="98">
        <v>2</v>
      </c>
    </row>
    <row r="12" spans="1:11" ht="15.75">
      <c r="A12" s="97">
        <v>3</v>
      </c>
      <c r="B12" s="97" t="s">
        <v>73</v>
      </c>
      <c r="C12" s="77" t="s">
        <v>70</v>
      </c>
      <c r="F12" s="78" t="s">
        <v>71</v>
      </c>
      <c r="I12" s="1">
        <v>4</v>
      </c>
      <c r="K12" s="98">
        <v>3</v>
      </c>
    </row>
    <row r="13" spans="1:11" ht="15.75">
      <c r="A13" s="97">
        <v>4</v>
      </c>
      <c r="B13" s="97" t="s">
        <v>73</v>
      </c>
      <c r="C13" s="77" t="s">
        <v>75</v>
      </c>
      <c r="F13" s="78" t="s">
        <v>79</v>
      </c>
      <c r="I13" s="1">
        <v>5</v>
      </c>
      <c r="K13" s="98">
        <v>4</v>
      </c>
    </row>
    <row r="14" spans="1:11" ht="15.75">
      <c r="A14" s="97">
        <v>5</v>
      </c>
      <c r="B14" s="97" t="s">
        <v>73</v>
      </c>
      <c r="C14" s="77" t="s">
        <v>76</v>
      </c>
      <c r="F14" s="78" t="s">
        <v>79</v>
      </c>
      <c r="I14" s="1">
        <v>6</v>
      </c>
      <c r="K14" s="6"/>
    </row>
    <row r="15" spans="1:11" ht="15.75">
      <c r="A15" s="97">
        <v>6</v>
      </c>
      <c r="B15" s="97" t="s">
        <v>4</v>
      </c>
      <c r="C15" s="77" t="s">
        <v>5</v>
      </c>
      <c r="F15" s="78" t="s">
        <v>6</v>
      </c>
      <c r="I15" s="1">
        <v>8</v>
      </c>
      <c r="K15" s="6"/>
    </row>
    <row r="16" spans="1:11" ht="15.75">
      <c r="A16" s="97">
        <v>7</v>
      </c>
      <c r="B16" s="97" t="s">
        <v>73</v>
      </c>
      <c r="C16" s="77" t="s">
        <v>74</v>
      </c>
      <c r="F16" s="78" t="s">
        <v>80</v>
      </c>
      <c r="I16" s="1">
        <v>9</v>
      </c>
      <c r="K16" s="6"/>
    </row>
    <row r="17" spans="1:11" ht="15.75">
      <c r="A17" s="97">
        <v>8</v>
      </c>
      <c r="B17" s="97" t="s">
        <v>73</v>
      </c>
      <c r="C17" s="77" t="s">
        <v>77</v>
      </c>
      <c r="F17" s="78" t="s">
        <v>78</v>
      </c>
      <c r="I17" s="1">
        <v>10</v>
      </c>
      <c r="K17" s="6"/>
    </row>
    <row r="18" spans="1:11" ht="15.75">
      <c r="A18" s="97">
        <v>9</v>
      </c>
      <c r="B18" s="97" t="s">
        <v>112</v>
      </c>
      <c r="C18" s="77" t="s">
        <v>114</v>
      </c>
      <c r="F18" s="78" t="s">
        <v>113</v>
      </c>
      <c r="I18" s="1">
        <v>16</v>
      </c>
      <c r="K18" s="99"/>
    </row>
    <row r="19" spans="1:11" ht="15.75">
      <c r="A19" s="97">
        <v>10</v>
      </c>
      <c r="B19" s="97" t="s">
        <v>123</v>
      </c>
      <c r="C19" s="77" t="s">
        <v>125</v>
      </c>
      <c r="F19" s="78" t="s">
        <v>126</v>
      </c>
      <c r="I19" s="1">
        <v>20</v>
      </c>
      <c r="K19" s="99"/>
    </row>
    <row r="20" spans="1:11" ht="15.75">
      <c r="A20" s="97">
        <v>11</v>
      </c>
      <c r="B20" s="97" t="s">
        <v>108</v>
      </c>
      <c r="C20" s="77" t="s">
        <v>109</v>
      </c>
      <c r="F20" s="78" t="s">
        <v>72</v>
      </c>
      <c r="I20" s="1">
        <v>25</v>
      </c>
      <c r="K20" s="99"/>
    </row>
    <row r="21" spans="1:11" ht="15.75">
      <c r="A21" s="97">
        <v>12</v>
      </c>
      <c r="B21" s="97" t="s">
        <v>4</v>
      </c>
      <c r="C21" s="77" t="s">
        <v>7</v>
      </c>
      <c r="F21" s="78" t="s">
        <v>8</v>
      </c>
      <c r="I21" s="1">
        <v>38</v>
      </c>
      <c r="K21" s="99"/>
    </row>
    <row r="22" spans="1:11" ht="15.75">
      <c r="A22" s="97">
        <v>13</v>
      </c>
      <c r="B22" s="97" t="s">
        <v>104</v>
      </c>
      <c r="C22" s="77" t="s">
        <v>105</v>
      </c>
      <c r="F22" s="78" t="s">
        <v>80</v>
      </c>
      <c r="I22" s="1">
        <v>42</v>
      </c>
      <c r="K22" s="100"/>
    </row>
    <row r="23" spans="1:11" ht="15.75">
      <c r="A23" s="97">
        <v>14</v>
      </c>
      <c r="B23" s="97" t="s">
        <v>108</v>
      </c>
      <c r="C23" s="77" t="s">
        <v>110</v>
      </c>
      <c r="F23" s="78" t="s">
        <v>111</v>
      </c>
      <c r="I23" s="1">
        <v>55</v>
      </c>
      <c r="K23" s="100"/>
    </row>
    <row r="24" spans="1:11" ht="15.75">
      <c r="A24" s="97">
        <v>15</v>
      </c>
      <c r="B24" s="97" t="s">
        <v>9</v>
      </c>
      <c r="C24" s="77" t="s">
        <v>10</v>
      </c>
      <c r="F24" s="78" t="s">
        <v>103</v>
      </c>
      <c r="I24" s="1">
        <v>64</v>
      </c>
      <c r="K24" s="100"/>
    </row>
    <row r="25" spans="1:11" ht="15.75">
      <c r="A25" s="97">
        <v>16</v>
      </c>
      <c r="B25" s="97" t="s">
        <v>1</v>
      </c>
      <c r="C25" s="77" t="s">
        <v>2</v>
      </c>
      <c r="F25" s="78" t="s">
        <v>3</v>
      </c>
      <c r="I25" s="1">
        <v>66</v>
      </c>
      <c r="K25" s="100"/>
    </row>
    <row r="26" spans="1:11" ht="15.75">
      <c r="A26" s="97">
        <v>17</v>
      </c>
      <c r="B26" s="97" t="s">
        <v>112</v>
      </c>
      <c r="C26" s="77" t="s">
        <v>262</v>
      </c>
      <c r="F26" s="76" t="s">
        <v>113</v>
      </c>
      <c r="I26" s="1">
        <v>79</v>
      </c>
      <c r="K26" s="99"/>
    </row>
    <row r="27" spans="1:11" ht="15.75">
      <c r="A27" s="97">
        <v>18</v>
      </c>
      <c r="B27" s="97" t="s">
        <v>123</v>
      </c>
      <c r="C27" s="77" t="s">
        <v>124</v>
      </c>
      <c r="F27" s="78" t="s">
        <v>126</v>
      </c>
      <c r="I27" s="1">
        <v>83</v>
      </c>
      <c r="K27" s="99"/>
    </row>
    <row r="28" spans="1:11" ht="15.75">
      <c r="A28" s="97">
        <v>19</v>
      </c>
      <c r="B28" s="97" t="s">
        <v>91</v>
      </c>
      <c r="C28" s="77" t="s">
        <v>92</v>
      </c>
      <c r="F28" s="78" t="s">
        <v>80</v>
      </c>
      <c r="I28" s="1">
        <v>120</v>
      </c>
      <c r="K28" s="99"/>
    </row>
    <row r="29" spans="1:11" ht="15.75">
      <c r="A29" s="97">
        <v>20</v>
      </c>
      <c r="B29" s="97" t="s">
        <v>1</v>
      </c>
      <c r="C29" s="77" t="s">
        <v>225</v>
      </c>
      <c r="F29" s="78" t="s">
        <v>3</v>
      </c>
      <c r="I29" s="1">
        <v>137</v>
      </c>
      <c r="K29" s="99"/>
    </row>
    <row r="30" spans="1:11" ht="15.75">
      <c r="A30" s="97">
        <v>21</v>
      </c>
      <c r="B30" s="97" t="s">
        <v>91</v>
      </c>
      <c r="C30" s="77" t="s">
        <v>93</v>
      </c>
      <c r="F30" s="78" t="s">
        <v>0</v>
      </c>
      <c r="I30" s="1">
        <v>184</v>
      </c>
      <c r="K30" s="100"/>
    </row>
    <row r="31" spans="1:11" ht="15.75">
      <c r="A31" s="97">
        <v>22</v>
      </c>
      <c r="B31" s="97" t="s">
        <v>120</v>
      </c>
      <c r="C31" s="77" t="s">
        <v>121</v>
      </c>
      <c r="F31" s="78" t="s">
        <v>122</v>
      </c>
      <c r="I31" s="1">
        <v>185</v>
      </c>
      <c r="K31" s="100"/>
    </row>
    <row r="32" spans="1:11" ht="15.75">
      <c r="A32" s="97">
        <v>23</v>
      </c>
      <c r="B32" s="97" t="s">
        <v>86</v>
      </c>
      <c r="C32" s="79" t="s">
        <v>88</v>
      </c>
      <c r="F32" s="78" t="s">
        <v>90</v>
      </c>
      <c r="I32" s="1">
        <v>194</v>
      </c>
      <c r="K32" s="100"/>
    </row>
    <row r="33" spans="1:11" ht="15.75">
      <c r="A33" s="97">
        <v>24</v>
      </c>
      <c r="B33" s="97" t="s">
        <v>81</v>
      </c>
      <c r="C33" s="77" t="s">
        <v>83</v>
      </c>
      <c r="F33" s="78" t="s">
        <v>84</v>
      </c>
      <c r="I33" s="1">
        <v>196</v>
      </c>
      <c r="K33" s="100"/>
    </row>
    <row r="34" spans="1:11" ht="15.75">
      <c r="A34" s="97">
        <v>25</v>
      </c>
      <c r="B34" s="97" t="s">
        <v>115</v>
      </c>
      <c r="C34" s="77" t="s">
        <v>117</v>
      </c>
      <c r="F34" s="78" t="s">
        <v>118</v>
      </c>
      <c r="I34" s="1">
        <v>218</v>
      </c>
      <c r="K34" s="99"/>
    </row>
    <row r="35" spans="1:11" ht="15.75">
      <c r="A35" s="97">
        <v>26</v>
      </c>
      <c r="B35" s="97" t="s">
        <v>86</v>
      </c>
      <c r="C35" s="77" t="s">
        <v>87</v>
      </c>
      <c r="F35" s="78" t="s">
        <v>89</v>
      </c>
      <c r="I35" s="1">
        <v>299</v>
      </c>
      <c r="K35" s="99"/>
    </row>
    <row r="36" spans="1:11" ht="15.75">
      <c r="A36" s="97">
        <v>27</v>
      </c>
      <c r="B36" s="97" t="s">
        <v>116</v>
      </c>
      <c r="C36" s="77" t="s">
        <v>238</v>
      </c>
      <c r="F36" s="78" t="s">
        <v>119</v>
      </c>
      <c r="I36" s="1">
        <v>388</v>
      </c>
      <c r="K36" s="99"/>
    </row>
    <row r="37" spans="1:11" ht="15.75">
      <c r="A37" s="97">
        <v>28</v>
      </c>
      <c r="B37" s="97" t="s">
        <v>81</v>
      </c>
      <c r="C37" s="77" t="s">
        <v>82</v>
      </c>
      <c r="F37" s="78" t="s">
        <v>84</v>
      </c>
      <c r="I37" s="1" t="s">
        <v>85</v>
      </c>
      <c r="K37" s="99"/>
    </row>
    <row r="38" spans="1:11" ht="15.75">
      <c r="A38" s="97">
        <v>29</v>
      </c>
      <c r="B38" s="97" t="s">
        <v>104</v>
      </c>
      <c r="C38" s="77" t="s">
        <v>106</v>
      </c>
      <c r="F38" s="78" t="s">
        <v>107</v>
      </c>
      <c r="I38" s="1">
        <v>72</v>
      </c>
      <c r="J38" t="s">
        <v>192</v>
      </c>
      <c r="K38" s="100"/>
    </row>
    <row r="39" spans="1:11" ht="15.75">
      <c r="A39" s="97"/>
      <c r="B39" s="97"/>
      <c r="C39" s="77"/>
      <c r="F39" s="78"/>
      <c r="I39" s="1"/>
      <c r="K39" s="74"/>
    </row>
    <row r="40" spans="1:11" ht="15.75">
      <c r="A40" s="97"/>
      <c r="B40" s="97"/>
      <c r="C40" s="77"/>
      <c r="F40" s="78"/>
      <c r="I40" s="1"/>
      <c r="K40" s="74"/>
    </row>
    <row r="41" spans="1:11" ht="15.75">
      <c r="A41" s="97"/>
      <c r="B41" s="97"/>
      <c r="C41" s="77"/>
      <c r="F41" s="78"/>
      <c r="I41" s="1"/>
      <c r="K41" s="74"/>
    </row>
    <row r="42" spans="1:11" ht="15.75">
      <c r="A42" s="97"/>
      <c r="B42" s="97"/>
      <c r="C42" s="77"/>
      <c r="F42" s="78"/>
      <c r="I42" s="1"/>
      <c r="K42" s="74"/>
    </row>
    <row r="43" spans="1:11" ht="15.75">
      <c r="A43" s="97"/>
      <c r="B43" s="97"/>
      <c r="C43" s="77"/>
      <c r="F43" s="78"/>
      <c r="I43" s="1"/>
      <c r="K43" s="74"/>
    </row>
    <row r="44" spans="1:11" ht="15.75">
      <c r="A44" s="97"/>
      <c r="B44" s="97"/>
      <c r="C44" s="77"/>
      <c r="F44" s="78"/>
      <c r="I44" s="1"/>
      <c r="K44" s="74"/>
    </row>
    <row r="45" spans="1:11" ht="15.75">
      <c r="A45" s="97"/>
      <c r="B45" s="97"/>
      <c r="C45" s="77"/>
      <c r="F45" s="78"/>
      <c r="I45" s="1"/>
      <c r="K45" s="74"/>
    </row>
    <row r="47" spans="1:11" ht="25.5">
      <c r="A47" s="159" t="s">
        <v>198</v>
      </c>
      <c r="B47" s="159"/>
      <c r="C47" s="159"/>
      <c r="D47" s="159"/>
      <c r="E47" s="159"/>
      <c r="F47" s="159"/>
      <c r="G47" s="159"/>
      <c r="H47" s="159"/>
      <c r="I47" s="159"/>
      <c r="J47" s="159"/>
      <c r="K47" s="159"/>
    </row>
    <row r="49" spans="1:11" ht="12.75">
      <c r="A49" s="2" t="s">
        <v>23</v>
      </c>
      <c r="B49" s="2" t="s">
        <v>60</v>
      </c>
      <c r="C49" s="3" t="s">
        <v>24</v>
      </c>
      <c r="D49" s="4"/>
      <c r="E49" s="5"/>
      <c r="F49" s="3" t="s">
        <v>25</v>
      </c>
      <c r="G49" s="4"/>
      <c r="H49" s="5"/>
      <c r="I49" s="3" t="s">
        <v>26</v>
      </c>
      <c r="J49" s="5"/>
      <c r="K49" s="2" t="s">
        <v>27</v>
      </c>
    </row>
    <row r="51" spans="1:11" ht="15.75">
      <c r="A51" s="97">
        <v>1</v>
      </c>
      <c r="B51" s="97" t="s">
        <v>127</v>
      </c>
      <c r="C51" s="77" t="s">
        <v>129</v>
      </c>
      <c r="D51" s="76"/>
      <c r="E51" s="76"/>
      <c r="F51" s="78" t="s">
        <v>0</v>
      </c>
      <c r="G51" s="76"/>
      <c r="I51" s="1">
        <v>1</v>
      </c>
      <c r="K51" s="116">
        <v>1</v>
      </c>
    </row>
    <row r="52" spans="1:11" ht="15.75">
      <c r="A52" s="97">
        <v>2</v>
      </c>
      <c r="B52" s="97" t="s">
        <v>127</v>
      </c>
      <c r="C52" s="77" t="s">
        <v>128</v>
      </c>
      <c r="D52" s="76"/>
      <c r="E52" s="76"/>
      <c r="F52" s="78" t="s">
        <v>78</v>
      </c>
      <c r="G52" s="76"/>
      <c r="I52" s="1">
        <v>5</v>
      </c>
      <c r="K52" s="116">
        <v>2</v>
      </c>
    </row>
    <row r="53" spans="1:11" ht="15.75">
      <c r="A53" s="97">
        <v>3</v>
      </c>
      <c r="B53" s="97" t="s">
        <v>151</v>
      </c>
      <c r="C53" s="77" t="s">
        <v>152</v>
      </c>
      <c r="D53" s="76"/>
      <c r="E53" s="76"/>
      <c r="F53" s="78" t="s">
        <v>153</v>
      </c>
      <c r="G53" s="76"/>
      <c r="I53" s="1">
        <v>8</v>
      </c>
      <c r="K53" s="116">
        <v>3</v>
      </c>
    </row>
    <row r="54" spans="1:11" ht="15.75">
      <c r="A54" s="97">
        <v>4</v>
      </c>
      <c r="B54" s="97" t="s">
        <v>127</v>
      </c>
      <c r="C54" s="77" t="s">
        <v>130</v>
      </c>
      <c r="D54" s="76"/>
      <c r="E54" s="76"/>
      <c r="F54" s="78" t="s">
        <v>133</v>
      </c>
      <c r="G54" s="76"/>
      <c r="I54" s="1">
        <v>9</v>
      </c>
      <c r="K54" s="115"/>
    </row>
    <row r="55" spans="1:11" ht="15.75">
      <c r="A55" s="97">
        <v>5</v>
      </c>
      <c r="B55" s="97" t="s">
        <v>1</v>
      </c>
      <c r="C55" s="77" t="s">
        <v>160</v>
      </c>
      <c r="D55" s="76"/>
      <c r="E55" s="76"/>
      <c r="F55" s="78" t="s">
        <v>161</v>
      </c>
      <c r="G55" s="76"/>
      <c r="I55" s="1">
        <v>10</v>
      </c>
      <c r="K55" s="115"/>
    </row>
    <row r="56" spans="1:11" ht="15.75">
      <c r="A56" s="97">
        <v>6</v>
      </c>
      <c r="B56" s="97" t="s">
        <v>4</v>
      </c>
      <c r="C56" s="77" t="s">
        <v>156</v>
      </c>
      <c r="D56" s="76"/>
      <c r="E56" s="76"/>
      <c r="F56" s="78" t="s">
        <v>79</v>
      </c>
      <c r="G56" s="76"/>
      <c r="I56" s="1">
        <v>11</v>
      </c>
      <c r="K56" s="115"/>
    </row>
    <row r="57" spans="1:11" ht="15.75">
      <c r="A57" s="97">
        <v>7</v>
      </c>
      <c r="B57" s="97" t="s">
        <v>81</v>
      </c>
      <c r="C57" s="77" t="s">
        <v>135</v>
      </c>
      <c r="D57" s="76"/>
      <c r="E57" s="76"/>
      <c r="F57" s="78" t="s">
        <v>84</v>
      </c>
      <c r="G57" s="76"/>
      <c r="I57" s="1">
        <v>13</v>
      </c>
      <c r="K57" s="116"/>
    </row>
    <row r="58" spans="1:11" ht="15.75">
      <c r="A58" s="97">
        <v>8</v>
      </c>
      <c r="B58" s="97" t="s">
        <v>127</v>
      </c>
      <c r="C58" s="77" t="s">
        <v>131</v>
      </c>
      <c r="D58" s="76"/>
      <c r="E58" s="76"/>
      <c r="F58" s="78" t="s">
        <v>132</v>
      </c>
      <c r="G58" s="76"/>
      <c r="I58" s="1">
        <v>14</v>
      </c>
      <c r="K58" s="116"/>
    </row>
    <row r="59" spans="1:11" ht="15.75">
      <c r="A59" s="97">
        <v>9</v>
      </c>
      <c r="B59" s="97" t="s">
        <v>91</v>
      </c>
      <c r="C59" s="77" t="s">
        <v>139</v>
      </c>
      <c r="D59" s="76"/>
      <c r="E59" s="76"/>
      <c r="F59" s="78" t="s">
        <v>78</v>
      </c>
      <c r="G59" s="76"/>
      <c r="I59" s="1">
        <v>17</v>
      </c>
      <c r="K59" s="118"/>
    </row>
    <row r="60" spans="1:11" ht="15.75">
      <c r="A60" s="97">
        <v>10</v>
      </c>
      <c r="B60" s="97" t="s">
        <v>115</v>
      </c>
      <c r="C60" s="77" t="s">
        <v>145</v>
      </c>
      <c r="D60" s="76"/>
      <c r="E60" s="76"/>
      <c r="F60" s="78" t="s">
        <v>118</v>
      </c>
      <c r="G60" s="76"/>
      <c r="I60" s="1">
        <v>18</v>
      </c>
      <c r="K60" s="117"/>
    </row>
    <row r="61" spans="1:11" ht="15.75">
      <c r="A61" s="97">
        <v>11</v>
      </c>
      <c r="B61" s="97" t="s">
        <v>9</v>
      </c>
      <c r="C61" s="77" t="s">
        <v>146</v>
      </c>
      <c r="D61" s="76"/>
      <c r="E61" s="76"/>
      <c r="F61" s="78" t="s">
        <v>103</v>
      </c>
      <c r="G61" s="76"/>
      <c r="I61" s="1">
        <v>22</v>
      </c>
      <c r="K61" s="117"/>
    </row>
    <row r="62" spans="1:11" ht="15.75">
      <c r="A62" s="97">
        <v>12</v>
      </c>
      <c r="B62" s="97" t="s">
        <v>91</v>
      </c>
      <c r="C62" s="77" t="s">
        <v>140</v>
      </c>
      <c r="D62" s="76"/>
      <c r="E62" s="76"/>
      <c r="F62" s="78" t="s">
        <v>141</v>
      </c>
      <c r="G62" s="76"/>
      <c r="I62" s="1">
        <v>23</v>
      </c>
      <c r="K62" s="117"/>
    </row>
    <row r="63" spans="1:11" ht="15.75">
      <c r="A63" s="97">
        <v>13</v>
      </c>
      <c r="B63" s="97" t="s">
        <v>104</v>
      </c>
      <c r="C63" s="77" t="s">
        <v>144</v>
      </c>
      <c r="D63" s="76"/>
      <c r="E63" s="76"/>
      <c r="F63" s="78" t="s">
        <v>80</v>
      </c>
      <c r="G63" s="76"/>
      <c r="I63" s="1">
        <v>33</v>
      </c>
      <c r="K63" s="118"/>
    </row>
    <row r="64" spans="1:11" ht="15.75">
      <c r="A64" s="97">
        <v>14</v>
      </c>
      <c r="B64" s="97" t="s">
        <v>112</v>
      </c>
      <c r="C64" s="77" t="s">
        <v>154</v>
      </c>
      <c r="D64" s="76"/>
      <c r="E64" s="76"/>
      <c r="F64" s="78" t="s">
        <v>155</v>
      </c>
      <c r="G64" s="76"/>
      <c r="I64" s="1">
        <v>33</v>
      </c>
      <c r="K64" s="118"/>
    </row>
    <row r="65" spans="1:11" ht="15.75">
      <c r="A65" s="97">
        <v>15</v>
      </c>
      <c r="B65" s="97" t="s">
        <v>123</v>
      </c>
      <c r="C65" s="77" t="s">
        <v>159</v>
      </c>
      <c r="D65" s="76"/>
      <c r="E65" s="76"/>
      <c r="F65" s="78" t="s">
        <v>126</v>
      </c>
      <c r="G65" s="76"/>
      <c r="I65" s="1">
        <v>43</v>
      </c>
      <c r="K65" s="118"/>
    </row>
    <row r="66" spans="1:11" ht="15.75">
      <c r="A66" s="97">
        <v>16</v>
      </c>
      <c r="B66" s="97" t="s">
        <v>108</v>
      </c>
      <c r="C66" s="77" t="s">
        <v>226</v>
      </c>
      <c r="D66" s="76"/>
      <c r="E66" s="76"/>
      <c r="F66" s="78" t="s">
        <v>111</v>
      </c>
      <c r="G66" s="76"/>
      <c r="I66" s="1">
        <v>47</v>
      </c>
      <c r="K66" s="117"/>
    </row>
    <row r="67" spans="1:11" ht="15.75">
      <c r="A67" s="97">
        <v>17</v>
      </c>
      <c r="B67" s="97" t="s">
        <v>9</v>
      </c>
      <c r="C67" s="77" t="s">
        <v>147</v>
      </c>
      <c r="D67" s="76"/>
      <c r="E67" s="76"/>
      <c r="F67" s="78" t="s">
        <v>148</v>
      </c>
      <c r="G67" s="76"/>
      <c r="I67" s="1">
        <v>57</v>
      </c>
      <c r="K67" s="117"/>
    </row>
    <row r="68" spans="1:11" ht="15.75">
      <c r="A68" s="97">
        <v>18</v>
      </c>
      <c r="B68" s="97" t="s">
        <v>108</v>
      </c>
      <c r="C68" s="77" t="s">
        <v>149</v>
      </c>
      <c r="D68" s="76"/>
      <c r="E68" s="76"/>
      <c r="F68" s="78" t="s">
        <v>150</v>
      </c>
      <c r="G68" s="76"/>
      <c r="I68" s="1">
        <v>96</v>
      </c>
      <c r="K68" s="117"/>
    </row>
    <row r="69" spans="1:11" ht="15.75">
      <c r="A69" s="97">
        <v>19</v>
      </c>
      <c r="B69" s="97" t="s">
        <v>81</v>
      </c>
      <c r="C69" s="77" t="s">
        <v>134</v>
      </c>
      <c r="D69" s="76"/>
      <c r="E69" s="76"/>
      <c r="F69" s="78" t="s">
        <v>80</v>
      </c>
      <c r="G69" s="76"/>
      <c r="I69" s="1" t="s">
        <v>85</v>
      </c>
      <c r="K69" s="118"/>
    </row>
    <row r="70" spans="1:11" ht="15.75">
      <c r="A70" s="97">
        <v>20</v>
      </c>
      <c r="B70" s="97" t="s">
        <v>86</v>
      </c>
      <c r="C70" s="77" t="s">
        <v>137</v>
      </c>
      <c r="D70" s="76"/>
      <c r="E70" s="76"/>
      <c r="F70" s="78" t="s">
        <v>90</v>
      </c>
      <c r="G70" s="76"/>
      <c r="I70" s="1" t="s">
        <v>85</v>
      </c>
      <c r="K70" s="118"/>
    </row>
    <row r="71" spans="1:11" ht="15.75">
      <c r="A71" s="97">
        <v>21</v>
      </c>
      <c r="B71" s="97" t="s">
        <v>86</v>
      </c>
      <c r="C71" s="77" t="s">
        <v>136</v>
      </c>
      <c r="D71" s="76"/>
      <c r="E71" s="76"/>
      <c r="F71" s="78" t="s">
        <v>138</v>
      </c>
      <c r="G71" s="76"/>
      <c r="I71" s="1" t="s">
        <v>85</v>
      </c>
      <c r="K71" s="118"/>
    </row>
    <row r="72" spans="1:11" ht="15.75">
      <c r="A72" s="97">
        <v>22</v>
      </c>
      <c r="B72" s="97" t="s">
        <v>104</v>
      </c>
      <c r="C72" s="77" t="s">
        <v>142</v>
      </c>
      <c r="D72" s="76"/>
      <c r="E72" s="76"/>
      <c r="F72" s="78" t="s">
        <v>143</v>
      </c>
      <c r="G72" s="76"/>
      <c r="I72" s="1" t="s">
        <v>85</v>
      </c>
      <c r="K72" s="118"/>
    </row>
    <row r="73" spans="1:11" ht="15.75">
      <c r="A73" s="97">
        <v>23</v>
      </c>
      <c r="B73" s="97" t="s">
        <v>4</v>
      </c>
      <c r="C73" s="77" t="s">
        <v>157</v>
      </c>
      <c r="D73" s="76"/>
      <c r="E73" s="76"/>
      <c r="F73" s="78" t="s">
        <v>158</v>
      </c>
      <c r="G73" s="76"/>
      <c r="I73" s="1" t="s">
        <v>85</v>
      </c>
      <c r="K73" s="118"/>
    </row>
    <row r="74" spans="1:11" ht="15.75">
      <c r="A74" s="97"/>
      <c r="B74" s="97"/>
      <c r="C74" s="77"/>
      <c r="D74" s="76"/>
      <c r="E74" s="76"/>
      <c r="F74" s="78"/>
      <c r="G74" s="76"/>
      <c r="I74" s="1"/>
      <c r="K74" s="74"/>
    </row>
    <row r="75" spans="1:11" ht="15.75">
      <c r="A75" s="97"/>
      <c r="B75" s="97"/>
      <c r="C75" s="77"/>
      <c r="D75" s="76"/>
      <c r="E75" s="76"/>
      <c r="F75" s="78"/>
      <c r="G75" s="76"/>
      <c r="I75" s="1"/>
      <c r="K75" s="74"/>
    </row>
    <row r="76" spans="1:11" ht="15.75">
      <c r="A76" s="97"/>
      <c r="B76" s="97"/>
      <c r="C76" s="77"/>
      <c r="D76" s="76"/>
      <c r="E76" s="76"/>
      <c r="F76" s="78"/>
      <c r="G76" s="76"/>
      <c r="I76" s="1"/>
      <c r="K76" s="74"/>
    </row>
    <row r="77" spans="1:11" ht="15.75">
      <c r="A77" s="97"/>
      <c r="B77" s="97"/>
      <c r="C77" s="77"/>
      <c r="D77" s="76"/>
      <c r="E77" s="76"/>
      <c r="F77" s="78"/>
      <c r="G77" s="76"/>
      <c r="I77" s="1"/>
      <c r="K77" s="74"/>
    </row>
    <row r="78" spans="1:11" ht="15.75">
      <c r="A78" s="97"/>
      <c r="B78" s="97"/>
      <c r="C78" s="77"/>
      <c r="D78" s="76"/>
      <c r="E78" s="76"/>
      <c r="F78" s="78"/>
      <c r="G78" s="76"/>
      <c r="I78" s="1"/>
      <c r="K78" s="74"/>
    </row>
    <row r="79" spans="1:11" ht="15.75">
      <c r="A79" s="97"/>
      <c r="B79" s="97"/>
      <c r="C79" s="77"/>
      <c r="D79" s="76"/>
      <c r="E79" s="76"/>
      <c r="F79" s="78"/>
      <c r="G79" s="76"/>
      <c r="I79" s="1"/>
      <c r="K79" s="74"/>
    </row>
    <row r="80" spans="1:11" ht="15.75">
      <c r="A80" s="97"/>
      <c r="B80" s="97"/>
      <c r="C80" s="77"/>
      <c r="D80" s="76"/>
      <c r="E80" s="76"/>
      <c r="F80" s="78"/>
      <c r="G80" s="76"/>
      <c r="I80" s="1"/>
      <c r="K80" s="74"/>
    </row>
    <row r="81" spans="1:11" ht="15.75">
      <c r="A81" s="97"/>
      <c r="B81" s="97"/>
      <c r="C81" s="77"/>
      <c r="D81" s="76"/>
      <c r="E81" s="76"/>
      <c r="F81" s="78"/>
      <c r="G81" s="76"/>
      <c r="I81" s="1"/>
      <c r="K81" s="74"/>
    </row>
    <row r="82" spans="1:11" ht="15.75">
      <c r="A82" s="97"/>
      <c r="B82" s="97"/>
      <c r="C82" s="77"/>
      <c r="D82" s="76"/>
      <c r="E82" s="76"/>
      <c r="F82" s="78"/>
      <c r="G82" s="76"/>
      <c r="I82" s="1"/>
      <c r="K82" s="74"/>
    </row>
    <row r="83" spans="1:11" ht="15.75">
      <c r="A83" s="97"/>
      <c r="B83" s="97"/>
      <c r="C83" s="77"/>
      <c r="D83" s="76"/>
      <c r="E83" s="76"/>
      <c r="F83" s="78"/>
      <c r="G83" s="76"/>
      <c r="I83" s="1"/>
      <c r="K83" s="74"/>
    </row>
    <row r="84" spans="1:11" ht="15.75">
      <c r="A84" s="97"/>
      <c r="B84" s="97"/>
      <c r="C84" s="77"/>
      <c r="D84" s="76"/>
      <c r="E84" s="76"/>
      <c r="F84" s="78"/>
      <c r="G84" s="76"/>
      <c r="I84" s="1"/>
      <c r="K84" s="74"/>
    </row>
    <row r="85" spans="1:11" ht="15.75">
      <c r="A85" s="97"/>
      <c r="B85" s="97"/>
      <c r="C85" s="77"/>
      <c r="D85" s="76"/>
      <c r="E85" s="76"/>
      <c r="F85" s="78"/>
      <c r="G85" s="76"/>
      <c r="I85" s="1"/>
      <c r="K85" s="74"/>
    </row>
    <row r="86" spans="1:11" ht="15.75">
      <c r="A86" s="97"/>
      <c r="B86" s="97"/>
      <c r="C86" s="77"/>
      <c r="D86" s="76"/>
      <c r="E86" s="76"/>
      <c r="F86" s="78"/>
      <c r="G86" s="76"/>
      <c r="I86" s="1"/>
      <c r="K86" s="74"/>
    </row>
    <row r="87" spans="1:11" ht="15.75">
      <c r="A87" s="97"/>
      <c r="B87" s="97"/>
      <c r="C87" s="77"/>
      <c r="D87" s="76"/>
      <c r="E87" s="76"/>
      <c r="F87" s="78"/>
      <c r="G87" s="76"/>
      <c r="I87" s="1"/>
      <c r="K87" s="74"/>
    </row>
    <row r="88" spans="1:11" ht="15.75">
      <c r="A88" s="97"/>
      <c r="B88" s="97"/>
      <c r="C88" s="77"/>
      <c r="D88" s="76"/>
      <c r="E88" s="76"/>
      <c r="F88" s="78"/>
      <c r="G88" s="76"/>
      <c r="I88" s="1"/>
      <c r="K88" s="74"/>
    </row>
    <row r="89" spans="1:11" ht="15.75">
      <c r="A89" s="97"/>
      <c r="B89" s="97"/>
      <c r="C89" s="77"/>
      <c r="D89" s="76"/>
      <c r="E89" s="76"/>
      <c r="F89" s="78"/>
      <c r="G89" s="76"/>
      <c r="I89" s="1"/>
      <c r="K89" s="74"/>
    </row>
    <row r="90" spans="1:11" ht="15.75">
      <c r="A90" s="97"/>
      <c r="B90" s="97"/>
      <c r="C90" s="77"/>
      <c r="D90" s="76"/>
      <c r="E90" s="76"/>
      <c r="F90" s="78"/>
      <c r="G90" s="76"/>
      <c r="I90" s="1"/>
      <c r="K90" s="74"/>
    </row>
    <row r="91" spans="1:11" ht="15.75">
      <c r="A91" s="97"/>
      <c r="B91" s="97"/>
      <c r="C91" s="77"/>
      <c r="D91" s="76"/>
      <c r="E91" s="76"/>
      <c r="F91" s="78"/>
      <c r="G91" s="76"/>
      <c r="I91" s="1"/>
      <c r="K91" s="74"/>
    </row>
    <row r="92" spans="1:11" ht="15.75">
      <c r="A92" s="97"/>
      <c r="B92" s="97"/>
      <c r="C92" s="77"/>
      <c r="D92" s="76"/>
      <c r="E92" s="76"/>
      <c r="F92" s="78"/>
      <c r="G92" s="76"/>
      <c r="I92" s="1"/>
      <c r="K92" s="74"/>
    </row>
    <row r="94" spans="1:11" ht="25.5">
      <c r="A94" s="159" t="s">
        <v>56</v>
      </c>
      <c r="B94" s="159"/>
      <c r="C94" s="159"/>
      <c r="D94" s="159"/>
      <c r="E94" s="159"/>
      <c r="F94" s="159"/>
      <c r="G94" s="159"/>
      <c r="H94" s="159"/>
      <c r="I94" s="159"/>
      <c r="J94" s="159"/>
      <c r="K94" s="159"/>
    </row>
    <row r="96" spans="1:11" ht="12.75">
      <c r="A96" s="2" t="s">
        <v>23</v>
      </c>
      <c r="B96" s="2" t="s">
        <v>60</v>
      </c>
      <c r="C96" s="3" t="s">
        <v>24</v>
      </c>
      <c r="D96" s="4"/>
      <c r="E96" s="5"/>
      <c r="F96" s="3" t="s">
        <v>25</v>
      </c>
      <c r="G96" s="4"/>
      <c r="H96" s="5"/>
      <c r="I96" s="3" t="s">
        <v>26</v>
      </c>
      <c r="J96" s="5"/>
      <c r="K96" s="2" t="s">
        <v>27</v>
      </c>
    </row>
    <row r="98" spans="1:11" ht="15.75">
      <c r="A98" s="97">
        <v>1</v>
      </c>
      <c r="B98" s="97" t="s">
        <v>1</v>
      </c>
      <c r="C98" s="80" t="s">
        <v>169</v>
      </c>
      <c r="D98" s="76"/>
      <c r="E98" s="76"/>
      <c r="F98" s="78" t="s">
        <v>162</v>
      </c>
      <c r="I98" s="1">
        <v>1</v>
      </c>
      <c r="K98" s="102">
        <v>1</v>
      </c>
    </row>
    <row r="99" spans="1:11" ht="15.75">
      <c r="A99" s="97">
        <v>2</v>
      </c>
      <c r="B99" s="97" t="s">
        <v>108</v>
      </c>
      <c r="C99" s="84" t="s">
        <v>165</v>
      </c>
      <c r="D99" s="76"/>
      <c r="E99" s="76"/>
      <c r="F99" s="78" t="s">
        <v>71</v>
      </c>
      <c r="I99" s="1">
        <v>2</v>
      </c>
      <c r="K99" s="102">
        <v>2</v>
      </c>
    </row>
    <row r="100" spans="1:11" ht="15.75">
      <c r="A100" s="97">
        <v>3</v>
      </c>
      <c r="B100" s="97" t="s">
        <v>108</v>
      </c>
      <c r="C100" s="81" t="s">
        <v>167</v>
      </c>
      <c r="D100" s="76"/>
      <c r="E100" s="76"/>
      <c r="F100" s="78" t="s">
        <v>111</v>
      </c>
      <c r="I100" s="1">
        <v>3</v>
      </c>
      <c r="K100" s="103">
        <v>3</v>
      </c>
    </row>
    <row r="101" spans="1:11" ht="15.75">
      <c r="A101" s="97">
        <v>4</v>
      </c>
      <c r="B101" s="97" t="s">
        <v>91</v>
      </c>
      <c r="C101" s="81" t="s">
        <v>163</v>
      </c>
      <c r="D101" s="76"/>
      <c r="E101" s="76"/>
      <c r="F101" s="78" t="s">
        <v>78</v>
      </c>
      <c r="I101" s="1">
        <v>6</v>
      </c>
      <c r="K101" s="103">
        <v>4</v>
      </c>
    </row>
    <row r="102" spans="1:11" ht="15.75">
      <c r="A102" s="97">
        <v>5</v>
      </c>
      <c r="B102" s="97" t="s">
        <v>1</v>
      </c>
      <c r="C102" s="81" t="s">
        <v>168</v>
      </c>
      <c r="D102" s="76"/>
      <c r="E102" s="76"/>
      <c r="F102" s="78" t="s">
        <v>3</v>
      </c>
      <c r="I102" s="1">
        <v>7</v>
      </c>
      <c r="K102" s="102"/>
    </row>
    <row r="103" spans="1:11" ht="15.75">
      <c r="A103" s="97">
        <v>6</v>
      </c>
      <c r="B103" s="97" t="s">
        <v>81</v>
      </c>
      <c r="C103" s="81" t="s">
        <v>164</v>
      </c>
      <c r="D103" s="76"/>
      <c r="E103" s="76"/>
      <c r="F103" s="78" t="s">
        <v>84</v>
      </c>
      <c r="I103" s="1">
        <v>9</v>
      </c>
      <c r="K103" s="102"/>
    </row>
    <row r="104" spans="1:11" ht="15.75">
      <c r="A104" s="97">
        <v>7</v>
      </c>
      <c r="B104" s="97" t="s">
        <v>108</v>
      </c>
      <c r="C104" s="84" t="s">
        <v>170</v>
      </c>
      <c r="D104" s="76"/>
      <c r="E104" s="76"/>
      <c r="F104" s="78" t="s">
        <v>150</v>
      </c>
      <c r="I104" s="1">
        <v>10</v>
      </c>
      <c r="K104" s="103"/>
    </row>
    <row r="105" spans="1:11" ht="15.75">
      <c r="A105" s="97">
        <v>8</v>
      </c>
      <c r="B105" s="97" t="s">
        <v>108</v>
      </c>
      <c r="C105" s="81" t="s">
        <v>171</v>
      </c>
      <c r="D105" s="76"/>
      <c r="E105" s="76"/>
      <c r="F105" s="78" t="s">
        <v>150</v>
      </c>
      <c r="I105" s="1">
        <v>11</v>
      </c>
      <c r="K105" s="103"/>
    </row>
    <row r="106" spans="1:11" ht="15.75">
      <c r="A106" s="97">
        <v>9</v>
      </c>
      <c r="B106" s="97" t="s">
        <v>108</v>
      </c>
      <c r="C106" s="83" t="s">
        <v>166</v>
      </c>
      <c r="D106" s="76"/>
      <c r="E106" s="76"/>
      <c r="F106" s="78" t="s">
        <v>150</v>
      </c>
      <c r="I106" s="1">
        <v>15</v>
      </c>
      <c r="K106" s="104"/>
    </row>
    <row r="107" spans="1:11" ht="15.75">
      <c r="A107" s="97"/>
      <c r="B107" s="97"/>
      <c r="C107" s="83"/>
      <c r="D107" s="76"/>
      <c r="E107" s="76"/>
      <c r="F107" s="78"/>
      <c r="I107" s="1"/>
      <c r="K107" s="74"/>
    </row>
    <row r="108" spans="1:11" ht="15.75">
      <c r="A108" s="97"/>
      <c r="B108" s="97"/>
      <c r="C108" s="83"/>
      <c r="D108" s="76"/>
      <c r="E108" s="76"/>
      <c r="F108" s="78"/>
      <c r="I108" s="1"/>
      <c r="K108" s="74"/>
    </row>
    <row r="109" spans="1:11" ht="15.75">
      <c r="A109" s="97"/>
      <c r="B109" s="97"/>
      <c r="C109" s="83"/>
      <c r="D109" s="76"/>
      <c r="E109" s="76"/>
      <c r="F109" s="78"/>
      <c r="I109" s="1"/>
      <c r="K109" s="74"/>
    </row>
    <row r="110" spans="1:11" ht="15.75">
      <c r="A110" s="97"/>
      <c r="B110" s="97"/>
      <c r="C110" s="83"/>
      <c r="D110" s="76"/>
      <c r="E110" s="76"/>
      <c r="F110" s="78"/>
      <c r="I110" s="1"/>
      <c r="K110" s="74"/>
    </row>
    <row r="111" spans="1:11" ht="15.75">
      <c r="A111" s="97"/>
      <c r="B111" s="97"/>
      <c r="C111" s="83"/>
      <c r="D111" s="76"/>
      <c r="E111" s="76"/>
      <c r="F111" s="78"/>
      <c r="I111" s="1"/>
      <c r="K111" s="74"/>
    </row>
    <row r="112" spans="1:11" ht="15.75">
      <c r="A112" s="97"/>
      <c r="B112" s="97"/>
      <c r="C112" s="83"/>
      <c r="D112" s="76"/>
      <c r="E112" s="76"/>
      <c r="F112" s="78"/>
      <c r="I112" s="1"/>
      <c r="K112" s="74"/>
    </row>
    <row r="113" spans="1:11" ht="15.75">
      <c r="A113" s="97"/>
      <c r="B113" s="97"/>
      <c r="C113" s="83"/>
      <c r="D113" s="76"/>
      <c r="E113" s="76"/>
      <c r="F113" s="78"/>
      <c r="I113" s="1"/>
      <c r="K113" s="74"/>
    </row>
    <row r="114" spans="1:11" ht="15.75">
      <c r="A114" s="97"/>
      <c r="B114" s="97"/>
      <c r="C114" s="83"/>
      <c r="D114" s="76"/>
      <c r="E114" s="76"/>
      <c r="F114" s="78"/>
      <c r="I114" s="1"/>
      <c r="K114" s="74"/>
    </row>
    <row r="115" spans="1:11" ht="15.75">
      <c r="A115" s="97"/>
      <c r="B115" s="97"/>
      <c r="C115" s="83"/>
      <c r="D115" s="76"/>
      <c r="E115" s="76"/>
      <c r="F115" s="78"/>
      <c r="I115" s="1"/>
      <c r="K115" s="74"/>
    </row>
    <row r="116" spans="1:11" ht="15.75">
      <c r="A116" s="97"/>
      <c r="B116" s="97"/>
      <c r="C116" s="83"/>
      <c r="D116" s="76"/>
      <c r="E116" s="76"/>
      <c r="F116" s="78"/>
      <c r="I116" s="1"/>
      <c r="K116" s="74"/>
    </row>
    <row r="117" spans="1:11" ht="15.75">
      <c r="A117" s="97"/>
      <c r="B117" s="97"/>
      <c r="C117" s="83"/>
      <c r="D117" s="76"/>
      <c r="E117" s="76"/>
      <c r="F117" s="78"/>
      <c r="I117" s="1"/>
      <c r="K117" s="74"/>
    </row>
    <row r="118" spans="1:11" ht="15.75">
      <c r="A118" s="97"/>
      <c r="B118" s="97"/>
      <c r="C118" s="83"/>
      <c r="D118" s="76"/>
      <c r="E118" s="76"/>
      <c r="F118" s="78"/>
      <c r="I118" s="1"/>
      <c r="K118" s="74"/>
    </row>
    <row r="119" spans="1:11" ht="15.75">
      <c r="A119" s="97"/>
      <c r="B119" s="97"/>
      <c r="C119" s="83"/>
      <c r="D119" s="76"/>
      <c r="E119" s="76"/>
      <c r="F119" s="78"/>
      <c r="I119" s="1"/>
      <c r="K119" s="74"/>
    </row>
    <row r="120" spans="1:11" ht="15.75">
      <c r="A120" s="97"/>
      <c r="B120" s="97"/>
      <c r="C120" s="83"/>
      <c r="D120" s="76"/>
      <c r="E120" s="76"/>
      <c r="F120" s="78"/>
      <c r="I120" s="1"/>
      <c r="K120" s="74"/>
    </row>
    <row r="121" spans="1:11" ht="15.75">
      <c r="A121" s="97"/>
      <c r="B121" s="97"/>
      <c r="C121" s="83"/>
      <c r="D121" s="76"/>
      <c r="E121" s="76"/>
      <c r="F121" s="78"/>
      <c r="I121" s="1"/>
      <c r="K121" s="74"/>
    </row>
    <row r="122" spans="1:11" ht="15.75">
      <c r="A122" s="97"/>
      <c r="B122" s="97"/>
      <c r="C122" s="83"/>
      <c r="D122" s="76"/>
      <c r="E122" s="76"/>
      <c r="F122" s="78"/>
      <c r="I122" s="1"/>
      <c r="K122" s="74"/>
    </row>
    <row r="123" spans="1:11" ht="15.75">
      <c r="A123" s="97"/>
      <c r="B123" s="97"/>
      <c r="C123" s="83"/>
      <c r="D123" s="76"/>
      <c r="E123" s="76"/>
      <c r="F123" s="78"/>
      <c r="I123" s="1"/>
      <c r="K123" s="74"/>
    </row>
    <row r="124" spans="1:11" ht="15.75">
      <c r="A124" s="97"/>
      <c r="B124" s="97"/>
      <c r="C124" s="83"/>
      <c r="D124" s="76"/>
      <c r="E124" s="76"/>
      <c r="F124" s="78"/>
      <c r="I124" s="1"/>
      <c r="K124" s="74"/>
    </row>
    <row r="125" spans="1:11" ht="15.75">
      <c r="A125" s="97"/>
      <c r="B125" s="97"/>
      <c r="C125" s="83"/>
      <c r="D125" s="76"/>
      <c r="E125" s="76"/>
      <c r="F125" s="78"/>
      <c r="I125" s="1"/>
      <c r="K125" s="74"/>
    </row>
    <row r="126" spans="1:11" ht="15.75">
      <c r="A126" s="97"/>
      <c r="B126" s="97"/>
      <c r="C126" s="83"/>
      <c r="D126" s="76"/>
      <c r="E126" s="76"/>
      <c r="F126" s="78"/>
      <c r="I126" s="1"/>
      <c r="K126" s="74"/>
    </row>
    <row r="127" spans="1:11" ht="15.75">
      <c r="A127" s="97"/>
      <c r="B127" s="97"/>
      <c r="C127" s="83"/>
      <c r="D127" s="76"/>
      <c r="E127" s="76"/>
      <c r="F127" s="78"/>
      <c r="I127" s="1"/>
      <c r="K127" s="74"/>
    </row>
    <row r="128" spans="1:11" ht="15.75">
      <c r="A128" s="97"/>
      <c r="B128" s="97"/>
      <c r="C128" s="83"/>
      <c r="D128" s="76"/>
      <c r="E128" s="76"/>
      <c r="F128" s="78"/>
      <c r="I128" s="1"/>
      <c r="K128" s="74"/>
    </row>
    <row r="129" spans="1:11" ht="15.75">
      <c r="A129" s="97"/>
      <c r="B129" s="97"/>
      <c r="C129" s="83"/>
      <c r="D129" s="76"/>
      <c r="E129" s="76"/>
      <c r="F129" s="78"/>
      <c r="I129" s="1"/>
      <c r="K129" s="74"/>
    </row>
    <row r="130" spans="1:11" ht="15.75">
      <c r="A130" s="97"/>
      <c r="B130" s="97"/>
      <c r="C130" s="83"/>
      <c r="D130" s="76"/>
      <c r="E130" s="76"/>
      <c r="F130" s="78"/>
      <c r="I130" s="1"/>
      <c r="K130" s="74"/>
    </row>
    <row r="131" spans="1:11" ht="15.75">
      <c r="A131" s="97"/>
      <c r="B131" s="97"/>
      <c r="C131" s="83"/>
      <c r="D131" s="76"/>
      <c r="E131" s="76"/>
      <c r="F131" s="78"/>
      <c r="I131" s="1"/>
      <c r="K131" s="74"/>
    </row>
    <row r="132" spans="1:11" ht="15.75">
      <c r="A132" s="97"/>
      <c r="B132" s="97"/>
      <c r="C132" s="83"/>
      <c r="D132" s="76"/>
      <c r="E132" s="76"/>
      <c r="F132" s="78"/>
      <c r="I132" s="1"/>
      <c r="K132" s="74"/>
    </row>
    <row r="133" spans="1:11" ht="15.75">
      <c r="A133" s="97"/>
      <c r="B133" s="97"/>
      <c r="C133" s="83"/>
      <c r="D133" s="76"/>
      <c r="E133" s="76"/>
      <c r="F133" s="78"/>
      <c r="I133" s="1"/>
      <c r="K133" s="74"/>
    </row>
    <row r="134" spans="1:11" ht="15.75">
      <c r="A134" s="97"/>
      <c r="B134" s="97"/>
      <c r="C134" s="83"/>
      <c r="D134" s="76"/>
      <c r="E134" s="76"/>
      <c r="F134" s="78"/>
      <c r="I134" s="1"/>
      <c r="K134" s="74"/>
    </row>
    <row r="135" spans="1:11" ht="15.75">
      <c r="A135" s="97"/>
      <c r="B135" s="97"/>
      <c r="C135" s="83"/>
      <c r="D135" s="76"/>
      <c r="E135" s="76"/>
      <c r="F135" s="78"/>
      <c r="I135" s="1"/>
      <c r="K135" s="74"/>
    </row>
    <row r="136" spans="1:11" ht="15.75">
      <c r="A136" s="97"/>
      <c r="B136" s="97"/>
      <c r="C136" s="83"/>
      <c r="D136" s="76"/>
      <c r="E136" s="76"/>
      <c r="F136" s="78"/>
      <c r="I136" s="1"/>
      <c r="K136" s="74"/>
    </row>
    <row r="137" spans="1:11" ht="15.75">
      <c r="A137" s="97"/>
      <c r="B137" s="97"/>
      <c r="C137" s="83"/>
      <c r="D137" s="76"/>
      <c r="E137" s="76"/>
      <c r="F137" s="78"/>
      <c r="I137" s="1"/>
      <c r="K137" s="74"/>
    </row>
    <row r="138" spans="1:11" ht="15.75">
      <c r="A138" s="97"/>
      <c r="B138" s="97"/>
      <c r="C138" s="83"/>
      <c r="D138" s="76"/>
      <c r="E138" s="76"/>
      <c r="F138" s="78"/>
      <c r="I138" s="1"/>
      <c r="K138" s="74"/>
    </row>
    <row r="139" spans="1:11" ht="15.75">
      <c r="A139" s="97"/>
      <c r="B139" s="97"/>
      <c r="C139" s="83"/>
      <c r="D139" s="76"/>
      <c r="E139" s="76"/>
      <c r="F139" s="78"/>
      <c r="I139" s="1"/>
      <c r="K139" s="74"/>
    </row>
    <row r="140" spans="1:11" ht="15.75">
      <c r="A140" s="97"/>
      <c r="B140" s="97"/>
      <c r="C140" s="83"/>
      <c r="D140" s="76"/>
      <c r="E140" s="76"/>
      <c r="F140" s="78"/>
      <c r="I140" s="1"/>
      <c r="K140" s="74"/>
    </row>
    <row r="141" spans="1:11" ht="25.5">
      <c r="A141" s="159" t="s">
        <v>59</v>
      </c>
      <c r="B141" s="159"/>
      <c r="C141" s="159"/>
      <c r="D141" s="159"/>
      <c r="E141" s="159"/>
      <c r="F141" s="159"/>
      <c r="G141" s="159"/>
      <c r="H141" s="159"/>
      <c r="I141" s="159"/>
      <c r="J141" s="159"/>
      <c r="K141" s="159"/>
    </row>
    <row r="143" spans="1:11" ht="12.75">
      <c r="A143" s="2" t="s">
        <v>23</v>
      </c>
      <c r="B143" s="2" t="s">
        <v>60</v>
      </c>
      <c r="C143" s="3" t="s">
        <v>24</v>
      </c>
      <c r="D143" s="4"/>
      <c r="E143" s="5"/>
      <c r="F143" s="3" t="s">
        <v>25</v>
      </c>
      <c r="G143" s="4"/>
      <c r="H143" s="5"/>
      <c r="I143" s="3" t="s">
        <v>26</v>
      </c>
      <c r="J143" s="5"/>
      <c r="K143" s="2" t="s">
        <v>27</v>
      </c>
    </row>
    <row r="145" spans="1:11" ht="15.75">
      <c r="A145" s="75">
        <v>1</v>
      </c>
      <c r="B145" s="75" t="s">
        <v>1</v>
      </c>
      <c r="C145" s="85" t="s">
        <v>174</v>
      </c>
      <c r="D145" s="76"/>
      <c r="E145" s="76"/>
      <c r="F145" s="78" t="s">
        <v>161</v>
      </c>
      <c r="I145" s="1">
        <v>2</v>
      </c>
      <c r="K145" s="105">
        <v>1</v>
      </c>
    </row>
    <row r="146" spans="1:11" ht="15.75">
      <c r="A146" s="75">
        <v>2</v>
      </c>
      <c r="B146" s="75" t="s">
        <v>9</v>
      </c>
      <c r="C146" s="113" t="s">
        <v>183</v>
      </c>
      <c r="D146" s="76"/>
      <c r="E146" s="76"/>
      <c r="F146" s="88" t="s">
        <v>172</v>
      </c>
      <c r="I146" s="1">
        <v>3</v>
      </c>
      <c r="K146" s="105">
        <v>2</v>
      </c>
    </row>
    <row r="147" spans="1:11" ht="15.75">
      <c r="A147" s="75">
        <v>3</v>
      </c>
      <c r="B147" s="75" t="s">
        <v>115</v>
      </c>
      <c r="C147" s="113" t="s">
        <v>15</v>
      </c>
      <c r="D147" s="76"/>
      <c r="E147" s="76"/>
      <c r="F147" s="88" t="s">
        <v>118</v>
      </c>
      <c r="I147" s="1">
        <v>5</v>
      </c>
      <c r="K147" s="105">
        <v>3</v>
      </c>
    </row>
    <row r="148" spans="1:11" ht="15.75">
      <c r="A148" s="75">
        <v>4</v>
      </c>
      <c r="B148" s="75" t="s">
        <v>108</v>
      </c>
      <c r="C148" s="86" t="s">
        <v>181</v>
      </c>
      <c r="D148" s="76"/>
      <c r="E148" s="76"/>
      <c r="F148" s="78" t="s">
        <v>111</v>
      </c>
      <c r="I148" s="1">
        <v>6</v>
      </c>
      <c r="K148" s="105">
        <v>4</v>
      </c>
    </row>
    <row r="149" spans="1:11" ht="15.75">
      <c r="A149" s="75">
        <v>5</v>
      </c>
      <c r="B149" s="75" t="s">
        <v>9</v>
      </c>
      <c r="C149" s="113" t="s">
        <v>187</v>
      </c>
      <c r="D149" s="76"/>
      <c r="E149" s="76"/>
      <c r="F149" s="88" t="s">
        <v>172</v>
      </c>
      <c r="I149" s="1">
        <v>7</v>
      </c>
      <c r="K149" s="107"/>
    </row>
    <row r="150" spans="1:11" ht="15.75">
      <c r="A150" s="75">
        <v>6</v>
      </c>
      <c r="B150" s="75" t="s">
        <v>104</v>
      </c>
      <c r="C150" s="113" t="s">
        <v>184</v>
      </c>
      <c r="D150" s="76"/>
      <c r="E150" s="76"/>
      <c r="F150" s="88" t="s">
        <v>172</v>
      </c>
      <c r="I150" s="1">
        <v>8</v>
      </c>
      <c r="K150" s="107"/>
    </row>
    <row r="151" spans="1:11" ht="15.75">
      <c r="A151" s="75">
        <v>7</v>
      </c>
      <c r="B151" s="75" t="s">
        <v>9</v>
      </c>
      <c r="C151" s="113" t="s">
        <v>186</v>
      </c>
      <c r="D151" s="76"/>
      <c r="E151" s="76"/>
      <c r="F151" s="88" t="s">
        <v>172</v>
      </c>
      <c r="I151" s="1">
        <v>9</v>
      </c>
      <c r="K151" s="107"/>
    </row>
    <row r="152" spans="1:11" ht="15.75">
      <c r="A152" s="75">
        <v>8</v>
      </c>
      <c r="B152" s="75" t="s">
        <v>108</v>
      </c>
      <c r="C152" s="86" t="s">
        <v>182</v>
      </c>
      <c r="D152" s="76"/>
      <c r="E152" s="76"/>
      <c r="F152" s="78" t="s">
        <v>111</v>
      </c>
      <c r="I152" s="1">
        <v>16</v>
      </c>
      <c r="K152" s="107"/>
    </row>
    <row r="153" spans="1:11" ht="15.75">
      <c r="A153" s="75">
        <v>9</v>
      </c>
      <c r="B153" s="75" t="s">
        <v>1</v>
      </c>
      <c r="C153" s="112" t="s">
        <v>176</v>
      </c>
      <c r="D153" s="76"/>
      <c r="E153" s="76"/>
      <c r="F153" s="78" t="s">
        <v>162</v>
      </c>
      <c r="I153" s="1">
        <v>18</v>
      </c>
      <c r="K153" s="106"/>
    </row>
    <row r="154" spans="1:11" ht="15.75">
      <c r="A154" s="75">
        <v>10</v>
      </c>
      <c r="B154" s="75" t="s">
        <v>123</v>
      </c>
      <c r="C154" s="77" t="s">
        <v>178</v>
      </c>
      <c r="D154" s="76"/>
      <c r="E154" s="76"/>
      <c r="F154" s="78" t="s">
        <v>126</v>
      </c>
      <c r="I154" s="1">
        <v>19</v>
      </c>
      <c r="K154" s="106"/>
    </row>
    <row r="155" spans="1:11" ht="15.75">
      <c r="A155" s="75">
        <v>11</v>
      </c>
      <c r="B155" s="75" t="s">
        <v>9</v>
      </c>
      <c r="C155" s="114" t="s">
        <v>188</v>
      </c>
      <c r="D155" s="76"/>
      <c r="E155" s="76"/>
      <c r="F155" s="88" t="s">
        <v>172</v>
      </c>
      <c r="I155" s="1">
        <v>23</v>
      </c>
      <c r="K155" s="106"/>
    </row>
    <row r="156" spans="1:11" ht="15.75">
      <c r="A156" s="75">
        <v>12</v>
      </c>
      <c r="B156" s="75" t="s">
        <v>9</v>
      </c>
      <c r="C156" s="87" t="s">
        <v>12</v>
      </c>
      <c r="D156" s="76"/>
      <c r="E156" s="76"/>
      <c r="F156" s="88" t="s">
        <v>172</v>
      </c>
      <c r="I156" s="1">
        <v>24</v>
      </c>
      <c r="K156" s="106"/>
    </row>
    <row r="157" spans="1:11" ht="15.75">
      <c r="A157" s="75">
        <v>13</v>
      </c>
      <c r="B157" s="75" t="s">
        <v>9</v>
      </c>
      <c r="C157" s="87" t="s">
        <v>185</v>
      </c>
      <c r="D157" s="76"/>
      <c r="E157" s="76"/>
      <c r="F157" s="88" t="s">
        <v>172</v>
      </c>
      <c r="I157" s="1">
        <v>25</v>
      </c>
      <c r="K157" s="107"/>
    </row>
    <row r="158" spans="1:11" ht="15.75">
      <c r="A158" s="75">
        <v>14</v>
      </c>
      <c r="B158" s="75" t="s">
        <v>1</v>
      </c>
      <c r="C158" s="112" t="s">
        <v>175</v>
      </c>
      <c r="D158" s="76"/>
      <c r="E158" s="76"/>
      <c r="F158" s="78" t="s">
        <v>3</v>
      </c>
      <c r="I158" s="1">
        <v>27</v>
      </c>
      <c r="K158" s="107"/>
    </row>
    <row r="159" spans="1:11" ht="15.75">
      <c r="A159" s="75">
        <v>15</v>
      </c>
      <c r="B159" s="75" t="s">
        <v>108</v>
      </c>
      <c r="C159" s="112" t="s">
        <v>179</v>
      </c>
      <c r="D159" s="76"/>
      <c r="E159" s="76"/>
      <c r="F159" s="78" t="s">
        <v>111</v>
      </c>
      <c r="I159" s="1">
        <v>35</v>
      </c>
      <c r="K159" s="107"/>
    </row>
    <row r="160" spans="1:11" ht="15.75">
      <c r="A160" s="75">
        <v>16</v>
      </c>
      <c r="B160" s="75" t="s">
        <v>9</v>
      </c>
      <c r="C160" s="87" t="s">
        <v>11</v>
      </c>
      <c r="D160" s="76"/>
      <c r="E160" s="76"/>
      <c r="F160" s="88" t="s">
        <v>172</v>
      </c>
      <c r="I160" s="1">
        <v>47</v>
      </c>
      <c r="K160" s="107"/>
    </row>
    <row r="161" spans="1:11" ht="15.75">
      <c r="A161" s="75">
        <v>17</v>
      </c>
      <c r="B161" s="75" t="s">
        <v>9</v>
      </c>
      <c r="C161" s="87" t="s">
        <v>14</v>
      </c>
      <c r="D161" s="76"/>
      <c r="E161" s="76"/>
      <c r="F161" s="88" t="s">
        <v>148</v>
      </c>
      <c r="I161" s="1">
        <v>48</v>
      </c>
      <c r="K161" s="106"/>
    </row>
    <row r="162" spans="1:11" ht="15.75">
      <c r="A162" s="75">
        <v>18</v>
      </c>
      <c r="B162" s="75" t="s">
        <v>104</v>
      </c>
      <c r="C162" s="112" t="s">
        <v>177</v>
      </c>
      <c r="D162" s="76"/>
      <c r="E162" s="76"/>
      <c r="F162" s="78" t="s">
        <v>80</v>
      </c>
      <c r="I162" s="1">
        <v>67</v>
      </c>
      <c r="K162" s="106"/>
    </row>
    <row r="163" spans="1:11" ht="15.75">
      <c r="A163" s="75">
        <v>19</v>
      </c>
      <c r="B163" s="75" t="s">
        <v>81</v>
      </c>
      <c r="C163" s="87" t="s">
        <v>13</v>
      </c>
      <c r="D163" s="76"/>
      <c r="E163" s="76"/>
      <c r="F163" s="88" t="s">
        <v>173</v>
      </c>
      <c r="I163" s="1">
        <v>84</v>
      </c>
      <c r="K163" s="106"/>
    </row>
    <row r="164" spans="1:11" ht="15.75">
      <c r="A164" s="75">
        <v>20</v>
      </c>
      <c r="B164" s="75" t="s">
        <v>108</v>
      </c>
      <c r="C164" s="87" t="s">
        <v>180</v>
      </c>
      <c r="D164" s="76"/>
      <c r="E164" s="76"/>
      <c r="F164" s="88" t="s">
        <v>71</v>
      </c>
      <c r="I164" s="1" t="s">
        <v>85</v>
      </c>
      <c r="K164" s="106"/>
    </row>
    <row r="165" spans="1:11" ht="15.75">
      <c r="A165" s="75">
        <v>21</v>
      </c>
      <c r="B165" s="75" t="s">
        <v>108</v>
      </c>
      <c r="C165" s="87" t="s">
        <v>239</v>
      </c>
      <c r="D165" s="76"/>
      <c r="E165" s="76"/>
      <c r="F165" s="88" t="s">
        <v>71</v>
      </c>
      <c r="I165" s="1" t="s">
        <v>85</v>
      </c>
      <c r="K165" s="108"/>
    </row>
    <row r="166" spans="1:11" ht="15.75">
      <c r="A166" s="75"/>
      <c r="B166" s="75"/>
      <c r="C166" s="87"/>
      <c r="D166" s="76"/>
      <c r="E166" s="76"/>
      <c r="F166" s="88"/>
      <c r="I166" s="1"/>
      <c r="K166" s="74"/>
    </row>
    <row r="167" spans="1:11" ht="15.75">
      <c r="A167" s="75"/>
      <c r="B167" s="75"/>
      <c r="C167" s="87"/>
      <c r="D167" s="76"/>
      <c r="E167" s="76"/>
      <c r="F167" s="88"/>
      <c r="I167" s="1"/>
      <c r="K167" s="74"/>
    </row>
    <row r="168" spans="1:11" ht="15.75">
      <c r="A168" s="75"/>
      <c r="B168" s="75"/>
      <c r="C168" s="87"/>
      <c r="D168" s="76"/>
      <c r="E168" s="76"/>
      <c r="F168" s="88"/>
      <c r="I168" s="1"/>
      <c r="K168" s="74"/>
    </row>
    <row r="169" spans="1:11" ht="15.75">
      <c r="A169" s="75"/>
      <c r="B169" s="75"/>
      <c r="C169" s="87"/>
      <c r="D169" s="76"/>
      <c r="E169" s="76"/>
      <c r="F169" s="88"/>
      <c r="I169" s="1"/>
      <c r="K169" s="74"/>
    </row>
    <row r="170" spans="1:11" ht="15.75">
      <c r="A170" s="75"/>
      <c r="B170" s="75"/>
      <c r="C170" s="87"/>
      <c r="D170" s="76"/>
      <c r="E170" s="76"/>
      <c r="F170" s="88"/>
      <c r="I170" s="1"/>
      <c r="K170" s="74"/>
    </row>
    <row r="171" spans="1:11" ht="15.75">
      <c r="A171" s="75"/>
      <c r="B171" s="75"/>
      <c r="C171" s="87"/>
      <c r="D171" s="76"/>
      <c r="E171" s="76"/>
      <c r="F171" s="88"/>
      <c r="I171" s="1"/>
      <c r="K171" s="74"/>
    </row>
    <row r="172" spans="1:11" ht="15.75">
      <c r="A172" s="75"/>
      <c r="B172" s="75"/>
      <c r="C172" s="87"/>
      <c r="D172" s="76"/>
      <c r="E172" s="76"/>
      <c r="F172" s="88"/>
      <c r="I172" s="1"/>
      <c r="K172" s="74"/>
    </row>
    <row r="173" spans="1:11" ht="15.75">
      <c r="A173" s="75"/>
      <c r="B173" s="75"/>
      <c r="C173" s="87"/>
      <c r="D173" s="76"/>
      <c r="E173" s="76"/>
      <c r="F173" s="88"/>
      <c r="I173" s="1"/>
      <c r="K173" s="74"/>
    </row>
    <row r="174" spans="1:11" ht="15.75">
      <c r="A174" s="75"/>
      <c r="B174" s="75"/>
      <c r="C174" s="87"/>
      <c r="D174" s="76"/>
      <c r="E174" s="76"/>
      <c r="F174" s="88"/>
      <c r="I174" s="1"/>
      <c r="K174" s="74"/>
    </row>
    <row r="175" spans="1:11" ht="15.75">
      <c r="A175" s="75"/>
      <c r="B175" s="75"/>
      <c r="C175" s="87"/>
      <c r="D175" s="76"/>
      <c r="E175" s="76"/>
      <c r="F175" s="88"/>
      <c r="I175" s="1"/>
      <c r="K175" s="74"/>
    </row>
    <row r="176" spans="1:11" ht="15.75">
      <c r="A176" s="75"/>
      <c r="B176" s="75"/>
      <c r="C176" s="87"/>
      <c r="D176" s="76"/>
      <c r="E176" s="76"/>
      <c r="F176" s="88"/>
      <c r="I176" s="1"/>
      <c r="K176" s="74"/>
    </row>
    <row r="177" spans="1:11" ht="15.75">
      <c r="A177" s="75"/>
      <c r="B177" s="75"/>
      <c r="C177" s="87"/>
      <c r="D177" s="76"/>
      <c r="E177" s="76"/>
      <c r="F177" s="88"/>
      <c r="I177" s="1"/>
      <c r="K177" s="74"/>
    </row>
    <row r="178" spans="1:11" ht="15.75">
      <c r="A178" s="75"/>
      <c r="B178" s="75"/>
      <c r="C178" s="87"/>
      <c r="D178" s="76"/>
      <c r="E178" s="76"/>
      <c r="F178" s="88"/>
      <c r="I178" s="1"/>
      <c r="K178" s="74"/>
    </row>
    <row r="179" spans="1:11" ht="15.75">
      <c r="A179" s="75"/>
      <c r="B179" s="75"/>
      <c r="C179" s="87"/>
      <c r="D179" s="76"/>
      <c r="E179" s="76"/>
      <c r="F179" s="88"/>
      <c r="I179" s="1"/>
      <c r="K179" s="74"/>
    </row>
    <row r="180" spans="1:11" ht="15.75">
      <c r="A180" s="75"/>
      <c r="B180" s="75"/>
      <c r="C180" s="87"/>
      <c r="D180" s="76"/>
      <c r="E180" s="76"/>
      <c r="F180" s="88"/>
      <c r="I180" s="1"/>
      <c r="K180" s="74"/>
    </row>
    <row r="181" spans="1:11" ht="15.75">
      <c r="A181" s="75"/>
      <c r="B181" s="75"/>
      <c r="C181" s="87"/>
      <c r="D181" s="76"/>
      <c r="E181" s="76"/>
      <c r="F181" s="88"/>
      <c r="I181" s="1"/>
      <c r="K181" s="74"/>
    </row>
    <row r="182" spans="1:11" ht="15.75">
      <c r="A182" s="75"/>
      <c r="B182" s="75"/>
      <c r="C182" s="87"/>
      <c r="D182" s="76"/>
      <c r="E182" s="76"/>
      <c r="F182" s="88"/>
      <c r="I182" s="1"/>
      <c r="K182" s="74"/>
    </row>
    <row r="183" spans="1:11" ht="15.75">
      <c r="A183" s="75"/>
      <c r="B183" s="75"/>
      <c r="C183" s="87"/>
      <c r="D183" s="76"/>
      <c r="E183" s="76"/>
      <c r="F183" s="88"/>
      <c r="I183" s="1"/>
      <c r="K183" s="74"/>
    </row>
    <row r="184" spans="1:11" ht="15.75">
      <c r="A184" s="75"/>
      <c r="B184" s="75"/>
      <c r="C184" s="87"/>
      <c r="D184" s="76"/>
      <c r="E184" s="76"/>
      <c r="F184" s="88"/>
      <c r="I184" s="1"/>
      <c r="K184" s="74"/>
    </row>
    <row r="185" spans="1:11" ht="15.75">
      <c r="A185" s="75"/>
      <c r="B185" s="75"/>
      <c r="C185" s="87"/>
      <c r="D185" s="76"/>
      <c r="E185" s="76"/>
      <c r="F185" s="88"/>
      <c r="I185" s="1"/>
      <c r="K185" s="74"/>
    </row>
    <row r="186" spans="1:11" ht="15.75">
      <c r="A186" s="75"/>
      <c r="B186" s="75"/>
      <c r="C186" s="87"/>
      <c r="D186" s="76"/>
      <c r="E186" s="76"/>
      <c r="F186" s="88"/>
      <c r="I186" s="1"/>
      <c r="K186" s="74"/>
    </row>
    <row r="187" spans="1:11" ht="15.75">
      <c r="A187" s="75"/>
      <c r="B187" s="75"/>
      <c r="C187" s="87"/>
      <c r="D187" s="76"/>
      <c r="E187" s="76"/>
      <c r="F187" s="88"/>
      <c r="I187" s="1"/>
      <c r="K187" s="74"/>
    </row>
    <row r="188" spans="1:11" ht="25.5">
      <c r="A188" s="159" t="s">
        <v>64</v>
      </c>
      <c r="B188" s="159"/>
      <c r="C188" s="159"/>
      <c r="D188" s="159"/>
      <c r="E188" s="159"/>
      <c r="F188" s="159"/>
      <c r="G188" s="159"/>
      <c r="H188" s="159"/>
      <c r="I188" s="159"/>
      <c r="J188" s="159"/>
      <c r="K188" s="159"/>
    </row>
    <row r="190" spans="1:11" ht="12.75">
      <c r="A190" s="2" t="s">
        <v>23</v>
      </c>
      <c r="B190" s="2" t="s">
        <v>60</v>
      </c>
      <c r="C190" s="3" t="s">
        <v>24</v>
      </c>
      <c r="D190" s="4"/>
      <c r="E190" s="5"/>
      <c r="F190" s="3" t="s">
        <v>25</v>
      </c>
      <c r="G190" s="4"/>
      <c r="H190" s="5"/>
      <c r="I190" s="3" t="s">
        <v>26</v>
      </c>
      <c r="J190" s="5"/>
      <c r="K190" s="2" t="s">
        <v>27</v>
      </c>
    </row>
    <row r="192" spans="1:11" ht="15.75">
      <c r="A192" s="75">
        <v>1</v>
      </c>
      <c r="B192" s="91" t="s">
        <v>9</v>
      </c>
      <c r="C192" s="80" t="s">
        <v>202</v>
      </c>
      <c r="D192" s="76"/>
      <c r="E192" s="76"/>
      <c r="F192" s="88" t="s">
        <v>172</v>
      </c>
      <c r="I192" s="1">
        <v>1</v>
      </c>
      <c r="K192" s="110">
        <v>1</v>
      </c>
    </row>
    <row r="193" spans="1:11" ht="15.75">
      <c r="A193" s="75">
        <v>2</v>
      </c>
      <c r="B193" s="92" t="s">
        <v>108</v>
      </c>
      <c r="C193" s="81" t="s">
        <v>19</v>
      </c>
      <c r="D193" s="76"/>
      <c r="E193" s="76"/>
      <c r="F193" s="78" t="s">
        <v>111</v>
      </c>
      <c r="I193" s="1">
        <v>2</v>
      </c>
      <c r="K193" s="110">
        <v>2</v>
      </c>
    </row>
    <row r="194" spans="1:11" ht="15.75">
      <c r="A194" s="75">
        <v>3</v>
      </c>
      <c r="B194" s="92" t="s">
        <v>151</v>
      </c>
      <c r="C194" s="81" t="s">
        <v>20</v>
      </c>
      <c r="D194" s="76"/>
      <c r="E194" s="76"/>
      <c r="F194" s="78" t="s">
        <v>153</v>
      </c>
      <c r="I194" s="1">
        <v>3</v>
      </c>
      <c r="K194" s="89"/>
    </row>
    <row r="195" spans="1:11" ht="15.75">
      <c r="A195" s="75">
        <v>4</v>
      </c>
      <c r="B195" s="92" t="s">
        <v>9</v>
      </c>
      <c r="C195" s="81" t="s">
        <v>200</v>
      </c>
      <c r="D195" s="76"/>
      <c r="E195" s="76"/>
      <c r="F195" s="88" t="s">
        <v>172</v>
      </c>
      <c r="I195" s="1">
        <v>4</v>
      </c>
      <c r="K195" s="89"/>
    </row>
    <row r="196" spans="1:11" ht="15.75">
      <c r="A196" s="75">
        <v>5</v>
      </c>
      <c r="B196" s="92" t="s">
        <v>108</v>
      </c>
      <c r="C196" s="81" t="s">
        <v>16</v>
      </c>
      <c r="D196" s="76"/>
      <c r="E196" s="76"/>
      <c r="F196" s="78" t="s">
        <v>111</v>
      </c>
      <c r="I196" s="1">
        <v>5</v>
      </c>
      <c r="K196" s="110"/>
    </row>
    <row r="197" spans="1:11" ht="15.75">
      <c r="A197" s="75">
        <v>6</v>
      </c>
      <c r="B197" s="92" t="s">
        <v>1</v>
      </c>
      <c r="C197" s="81" t="s">
        <v>17</v>
      </c>
      <c r="D197" s="76"/>
      <c r="E197" s="76"/>
      <c r="F197" s="78" t="s">
        <v>3</v>
      </c>
      <c r="I197" s="1">
        <v>6</v>
      </c>
      <c r="K197" s="110"/>
    </row>
    <row r="198" spans="1:11" ht="15.75">
      <c r="A198" s="75">
        <v>7</v>
      </c>
      <c r="B198" s="95" t="s">
        <v>9</v>
      </c>
      <c r="C198" s="84" t="s">
        <v>201</v>
      </c>
      <c r="D198" s="76"/>
      <c r="E198" s="76"/>
      <c r="F198" s="88" t="s">
        <v>172</v>
      </c>
      <c r="I198" s="1">
        <v>7</v>
      </c>
      <c r="K198" s="89"/>
    </row>
    <row r="199" spans="1:11" ht="15.75">
      <c r="A199" s="75">
        <v>8</v>
      </c>
      <c r="B199" s="92" t="s">
        <v>123</v>
      </c>
      <c r="C199" s="81" t="s">
        <v>18</v>
      </c>
      <c r="D199" s="76"/>
      <c r="E199" s="76"/>
      <c r="F199" s="78" t="s">
        <v>126</v>
      </c>
      <c r="I199" s="1">
        <v>9</v>
      </c>
      <c r="K199" s="89"/>
    </row>
    <row r="200" spans="1:11" ht="15.75">
      <c r="A200" s="75">
        <v>9</v>
      </c>
      <c r="B200" s="93" t="s">
        <v>9</v>
      </c>
      <c r="C200" s="82" t="s">
        <v>203</v>
      </c>
      <c r="D200" s="76"/>
      <c r="E200" s="76"/>
      <c r="F200" s="88" t="s">
        <v>172</v>
      </c>
      <c r="I200" s="1">
        <v>23</v>
      </c>
      <c r="K200" s="111"/>
    </row>
    <row r="201" spans="1:11" ht="15.75">
      <c r="A201" s="75">
        <v>10</v>
      </c>
      <c r="B201" s="93" t="s">
        <v>116</v>
      </c>
      <c r="C201" s="94" t="s">
        <v>199</v>
      </c>
      <c r="D201" s="76"/>
      <c r="E201" s="76"/>
      <c r="F201" s="88" t="s">
        <v>119</v>
      </c>
      <c r="I201" s="1">
        <v>29</v>
      </c>
      <c r="K201" s="111"/>
    </row>
    <row r="202" spans="1:11" ht="15.75">
      <c r="A202" s="75">
        <v>11</v>
      </c>
      <c r="B202" s="93" t="s">
        <v>9</v>
      </c>
      <c r="C202" s="82" t="s">
        <v>206</v>
      </c>
      <c r="D202" s="76"/>
      <c r="E202" s="76"/>
      <c r="F202" s="88" t="s">
        <v>172</v>
      </c>
      <c r="I202" s="1" t="s">
        <v>85</v>
      </c>
      <c r="K202" s="90"/>
    </row>
    <row r="203" spans="1:11" ht="15.75">
      <c r="A203" s="75">
        <v>12</v>
      </c>
      <c r="B203" s="93" t="s">
        <v>9</v>
      </c>
      <c r="C203" s="94" t="s">
        <v>205</v>
      </c>
      <c r="D203" s="76"/>
      <c r="E203" s="76"/>
      <c r="F203" s="88" t="s">
        <v>172</v>
      </c>
      <c r="I203" s="1" t="s">
        <v>85</v>
      </c>
      <c r="K203" s="90"/>
    </row>
    <row r="204" spans="1:11" ht="15.75">
      <c r="A204" s="75">
        <v>13</v>
      </c>
      <c r="B204" s="123" t="s">
        <v>108</v>
      </c>
      <c r="C204" s="94" t="s">
        <v>204</v>
      </c>
      <c r="D204" s="76"/>
      <c r="E204" s="76"/>
      <c r="F204" s="88" t="s">
        <v>71</v>
      </c>
      <c r="I204" s="1" t="s">
        <v>85</v>
      </c>
      <c r="K204" s="90"/>
    </row>
    <row r="205" spans="1:11" ht="15.75">
      <c r="A205" s="75"/>
      <c r="B205" s="123"/>
      <c r="C205" s="94"/>
      <c r="D205" s="76"/>
      <c r="E205" s="76"/>
      <c r="F205" s="88"/>
      <c r="I205" s="1"/>
      <c r="K205" s="74"/>
    </row>
    <row r="206" spans="1:11" ht="15.75">
      <c r="A206" s="75"/>
      <c r="B206" s="123"/>
      <c r="C206" s="94"/>
      <c r="D206" s="76"/>
      <c r="E206" s="76"/>
      <c r="F206" s="88"/>
      <c r="I206" s="1"/>
      <c r="K206" s="74"/>
    </row>
    <row r="207" spans="1:11" ht="15.75">
      <c r="A207" s="75"/>
      <c r="B207" s="123"/>
      <c r="C207" s="94"/>
      <c r="D207" s="76"/>
      <c r="E207" s="76"/>
      <c r="F207" s="88"/>
      <c r="I207" s="1"/>
      <c r="K207" s="74"/>
    </row>
    <row r="208" spans="1:11" ht="15.75">
      <c r="A208" s="75"/>
      <c r="B208" s="123"/>
      <c r="C208" s="94"/>
      <c r="D208" s="76"/>
      <c r="E208" s="76"/>
      <c r="F208" s="88"/>
      <c r="I208" s="1"/>
      <c r="K208" s="74"/>
    </row>
    <row r="209" spans="1:11" ht="15.75">
      <c r="A209" s="75"/>
      <c r="B209" s="123"/>
      <c r="C209" s="94"/>
      <c r="D209" s="76"/>
      <c r="E209" s="76"/>
      <c r="F209" s="88"/>
      <c r="I209" s="1"/>
      <c r="K209" s="74"/>
    </row>
    <row r="210" spans="1:11" ht="15.75">
      <c r="A210" s="75"/>
      <c r="B210" s="123"/>
      <c r="C210" s="94"/>
      <c r="D210" s="76"/>
      <c r="E210" s="76"/>
      <c r="F210" s="88"/>
      <c r="I210" s="1"/>
      <c r="K210" s="74"/>
    </row>
    <row r="211" spans="1:11" ht="15.75">
      <c r="A211" s="75"/>
      <c r="B211" s="123"/>
      <c r="C211" s="94"/>
      <c r="D211" s="76"/>
      <c r="E211" s="76"/>
      <c r="F211" s="88"/>
      <c r="I211" s="1"/>
      <c r="K211" s="74"/>
    </row>
    <row r="212" spans="1:11" ht="15.75">
      <c r="A212" s="75"/>
      <c r="B212" s="123"/>
      <c r="C212" s="94"/>
      <c r="D212" s="76"/>
      <c r="E212" s="76"/>
      <c r="F212" s="88"/>
      <c r="I212" s="1"/>
      <c r="K212" s="74"/>
    </row>
    <row r="213" spans="1:11" ht="15.75">
      <c r="A213" s="75"/>
      <c r="B213" s="123"/>
      <c r="C213" s="94"/>
      <c r="D213" s="76"/>
      <c r="E213" s="76"/>
      <c r="F213" s="88"/>
      <c r="I213" s="1"/>
      <c r="K213" s="74"/>
    </row>
    <row r="214" spans="1:11" ht="15.75">
      <c r="A214" s="75"/>
      <c r="B214" s="123"/>
      <c r="C214" s="94"/>
      <c r="D214" s="76"/>
      <c r="E214" s="76"/>
      <c r="F214" s="88"/>
      <c r="I214" s="1"/>
      <c r="K214" s="74"/>
    </row>
    <row r="215" spans="1:11" ht="15.75">
      <c r="A215" s="75"/>
      <c r="B215" s="123"/>
      <c r="C215" s="94"/>
      <c r="D215" s="76"/>
      <c r="E215" s="76"/>
      <c r="F215" s="88"/>
      <c r="I215" s="1"/>
      <c r="K215" s="74"/>
    </row>
    <row r="216" spans="1:11" ht="15.75">
      <c r="A216" s="75"/>
      <c r="B216" s="123"/>
      <c r="C216" s="94"/>
      <c r="D216" s="76"/>
      <c r="E216" s="76"/>
      <c r="F216" s="88"/>
      <c r="I216" s="1"/>
      <c r="K216" s="74"/>
    </row>
    <row r="217" spans="1:11" ht="15.75">
      <c r="A217" s="75"/>
      <c r="B217" s="123"/>
      <c r="C217" s="94"/>
      <c r="D217" s="76"/>
      <c r="E217" s="76"/>
      <c r="F217" s="88"/>
      <c r="I217" s="1"/>
      <c r="K217" s="74"/>
    </row>
    <row r="218" spans="1:11" ht="15.75">
      <c r="A218" s="75"/>
      <c r="B218" s="123"/>
      <c r="C218" s="94"/>
      <c r="D218" s="76"/>
      <c r="E218" s="76"/>
      <c r="F218" s="88"/>
      <c r="I218" s="1"/>
      <c r="K218" s="74"/>
    </row>
    <row r="219" spans="1:11" ht="15.75">
      <c r="A219" s="75"/>
      <c r="B219" s="123"/>
      <c r="C219" s="94"/>
      <c r="D219" s="76"/>
      <c r="E219" s="76"/>
      <c r="F219" s="88"/>
      <c r="I219" s="1"/>
      <c r="K219" s="74"/>
    </row>
    <row r="220" spans="1:11" ht="15.75">
      <c r="A220" s="75"/>
      <c r="B220" s="123"/>
      <c r="C220" s="94"/>
      <c r="D220" s="76"/>
      <c r="E220" s="76"/>
      <c r="F220" s="88"/>
      <c r="I220" s="1"/>
      <c r="K220" s="74"/>
    </row>
    <row r="221" spans="1:11" ht="15.75">
      <c r="A221" s="75"/>
      <c r="B221" s="123"/>
      <c r="C221" s="94"/>
      <c r="D221" s="76"/>
      <c r="E221" s="76"/>
      <c r="F221" s="88"/>
      <c r="I221" s="1"/>
      <c r="K221" s="74"/>
    </row>
    <row r="222" spans="1:11" ht="15.75">
      <c r="A222" s="75"/>
      <c r="B222" s="123"/>
      <c r="C222" s="94"/>
      <c r="D222" s="76"/>
      <c r="E222" s="76"/>
      <c r="F222" s="88"/>
      <c r="I222" s="1"/>
      <c r="K222" s="74"/>
    </row>
    <row r="223" spans="1:11" ht="15.75">
      <c r="A223" s="75"/>
      <c r="B223" s="123"/>
      <c r="C223" s="94"/>
      <c r="D223" s="76"/>
      <c r="E223" s="76"/>
      <c r="F223" s="88"/>
      <c r="I223" s="1"/>
      <c r="K223" s="74"/>
    </row>
    <row r="224" spans="1:11" ht="15.75">
      <c r="A224" s="75"/>
      <c r="B224" s="123"/>
      <c r="C224" s="94"/>
      <c r="D224" s="76"/>
      <c r="E224" s="76"/>
      <c r="F224" s="88"/>
      <c r="I224" s="1"/>
      <c r="K224" s="74"/>
    </row>
    <row r="225" spans="1:11" ht="15.75">
      <c r="A225" s="75"/>
      <c r="B225" s="123"/>
      <c r="C225" s="94"/>
      <c r="D225" s="76"/>
      <c r="E225" s="76"/>
      <c r="F225" s="88"/>
      <c r="I225" s="1"/>
      <c r="K225" s="74"/>
    </row>
    <row r="226" spans="1:11" ht="15.75">
      <c r="A226" s="75"/>
      <c r="B226" s="123"/>
      <c r="C226" s="94"/>
      <c r="D226" s="76"/>
      <c r="E226" s="76"/>
      <c r="F226" s="88"/>
      <c r="I226" s="1"/>
      <c r="K226" s="74"/>
    </row>
    <row r="227" spans="1:11" ht="15.75">
      <c r="A227" s="75"/>
      <c r="B227" s="123"/>
      <c r="C227" s="94"/>
      <c r="D227" s="76"/>
      <c r="E227" s="76"/>
      <c r="F227" s="88"/>
      <c r="I227" s="1"/>
      <c r="K227" s="74"/>
    </row>
    <row r="228" spans="1:11" ht="15.75">
      <c r="A228" s="75"/>
      <c r="B228" s="123"/>
      <c r="C228" s="94"/>
      <c r="D228" s="76"/>
      <c r="E228" s="76"/>
      <c r="F228" s="88"/>
      <c r="I228" s="1"/>
      <c r="K228" s="74"/>
    </row>
    <row r="229" spans="1:11" ht="15.75">
      <c r="A229" s="75"/>
      <c r="B229" s="123"/>
      <c r="C229" s="94"/>
      <c r="D229" s="76"/>
      <c r="E229" s="76"/>
      <c r="F229" s="88"/>
      <c r="I229" s="1"/>
      <c r="K229" s="74"/>
    </row>
    <row r="230" spans="1:11" ht="15.75">
      <c r="A230" s="75"/>
      <c r="B230" s="123"/>
      <c r="C230" s="94"/>
      <c r="D230" s="76"/>
      <c r="E230" s="76"/>
      <c r="F230" s="88"/>
      <c r="I230" s="1"/>
      <c r="K230" s="74"/>
    </row>
    <row r="231" spans="1:11" ht="15.75">
      <c r="A231" s="75"/>
      <c r="B231" s="123"/>
      <c r="C231" s="94"/>
      <c r="D231" s="76"/>
      <c r="E231" s="76"/>
      <c r="F231" s="88"/>
      <c r="I231" s="1"/>
      <c r="K231" s="74"/>
    </row>
    <row r="232" spans="1:11" ht="15.75">
      <c r="A232" s="75"/>
      <c r="B232" s="123"/>
      <c r="C232" s="94"/>
      <c r="D232" s="76"/>
      <c r="E232" s="76"/>
      <c r="F232" s="88"/>
      <c r="I232" s="1"/>
      <c r="K232" s="74"/>
    </row>
    <row r="233" spans="1:11" ht="15.75">
      <c r="A233" s="75"/>
      <c r="B233" s="123"/>
      <c r="C233" s="94"/>
      <c r="D233" s="76"/>
      <c r="E233" s="76"/>
      <c r="F233" s="88"/>
      <c r="I233" s="1"/>
      <c r="K233" s="74"/>
    </row>
    <row r="234" spans="1:11" ht="12.75">
      <c r="A234" s="73"/>
      <c r="B234" s="73"/>
      <c r="C234" s="74"/>
      <c r="D234" s="74"/>
      <c r="E234" s="74"/>
      <c r="F234" s="74"/>
      <c r="G234" s="74"/>
      <c r="H234" s="74"/>
      <c r="I234" s="73"/>
      <c r="J234" s="74"/>
      <c r="K234" s="74"/>
    </row>
    <row r="235" spans="1:11" ht="25.5">
      <c r="A235" s="159" t="s">
        <v>65</v>
      </c>
      <c r="B235" s="159"/>
      <c r="C235" s="159"/>
      <c r="D235" s="159"/>
      <c r="E235" s="159"/>
      <c r="F235" s="159"/>
      <c r="G235" s="159"/>
      <c r="H235" s="159"/>
      <c r="I235" s="159"/>
      <c r="J235" s="159"/>
      <c r="K235" s="159"/>
    </row>
    <row r="237" spans="1:11" ht="12.75">
      <c r="A237" s="2" t="s">
        <v>23</v>
      </c>
      <c r="B237" s="2" t="s">
        <v>60</v>
      </c>
      <c r="C237" s="3" t="s">
        <v>24</v>
      </c>
      <c r="D237" s="4"/>
      <c r="E237" s="5"/>
      <c r="F237" s="3" t="s">
        <v>25</v>
      </c>
      <c r="G237" s="4"/>
      <c r="H237" s="5"/>
      <c r="I237" s="3" t="s">
        <v>26</v>
      </c>
      <c r="J237" s="5"/>
      <c r="K237" s="2" t="s">
        <v>27</v>
      </c>
    </row>
    <row r="239" spans="1:11" ht="15.75">
      <c r="A239" s="75">
        <v>1</v>
      </c>
      <c r="B239" s="75" t="s">
        <v>91</v>
      </c>
      <c r="C239" s="77" t="s">
        <v>211</v>
      </c>
      <c r="F239" s="78" t="s">
        <v>78</v>
      </c>
      <c r="I239" s="1">
        <v>1</v>
      </c>
      <c r="K239" s="101"/>
    </row>
    <row r="240" spans="1:11" ht="15.75">
      <c r="A240" s="75">
        <v>2</v>
      </c>
      <c r="B240" s="75" t="s">
        <v>1</v>
      </c>
      <c r="C240" s="77" t="s">
        <v>210</v>
      </c>
      <c r="F240" s="78" t="s">
        <v>161</v>
      </c>
      <c r="I240" s="1">
        <v>2</v>
      </c>
      <c r="K240" s="101"/>
    </row>
    <row r="241" spans="1:11" ht="15.75">
      <c r="A241" s="75">
        <v>3</v>
      </c>
      <c r="B241" s="75" t="s">
        <v>1</v>
      </c>
      <c r="C241" s="77" t="s">
        <v>298</v>
      </c>
      <c r="F241" s="78" t="s">
        <v>161</v>
      </c>
      <c r="I241" s="1">
        <v>3</v>
      </c>
      <c r="K241" s="101"/>
    </row>
    <row r="242" spans="1:11" ht="15.75">
      <c r="A242" s="75">
        <v>4</v>
      </c>
      <c r="B242" s="75" t="s">
        <v>108</v>
      </c>
      <c r="C242" s="77" t="s">
        <v>209</v>
      </c>
      <c r="F242" s="78" t="s">
        <v>150</v>
      </c>
      <c r="I242" s="1">
        <v>4</v>
      </c>
      <c r="K242" s="101"/>
    </row>
    <row r="243" spans="1:11" ht="15.75">
      <c r="A243" s="75">
        <v>5</v>
      </c>
      <c r="B243" s="75" t="s">
        <v>81</v>
      </c>
      <c r="C243" s="77" t="s">
        <v>207</v>
      </c>
      <c r="F243" s="78" t="s">
        <v>212</v>
      </c>
      <c r="I243" s="1">
        <v>10</v>
      </c>
      <c r="K243" s="101"/>
    </row>
    <row r="244" spans="1:11" ht="15.75">
      <c r="A244" s="75">
        <v>6</v>
      </c>
      <c r="B244" s="75" t="s">
        <v>81</v>
      </c>
      <c r="C244" s="77" t="s">
        <v>208</v>
      </c>
      <c r="F244" s="78" t="s">
        <v>84</v>
      </c>
      <c r="I244" s="1">
        <v>14</v>
      </c>
      <c r="K244" s="101"/>
    </row>
    <row r="245" spans="1:11" ht="15.75">
      <c r="A245" s="75"/>
      <c r="B245" s="75"/>
      <c r="C245" s="77"/>
      <c r="F245" s="78"/>
      <c r="I245" s="1"/>
      <c r="K245" s="150"/>
    </row>
    <row r="246" spans="1:11" ht="15.75">
      <c r="A246" s="75"/>
      <c r="B246" s="75"/>
      <c r="C246" s="77"/>
      <c r="F246" s="78"/>
      <c r="I246" s="1"/>
      <c r="K246" s="150"/>
    </row>
    <row r="247" spans="1:11" ht="15.75">
      <c r="A247" s="75"/>
      <c r="B247" s="75"/>
      <c r="C247" s="77"/>
      <c r="F247" s="78"/>
      <c r="I247" s="1"/>
      <c r="K247" s="150"/>
    </row>
    <row r="248" spans="1:11" ht="15.75">
      <c r="A248" s="75"/>
      <c r="B248" s="75"/>
      <c r="C248" s="77"/>
      <c r="F248" s="78"/>
      <c r="I248" s="1"/>
      <c r="K248" s="150"/>
    </row>
    <row r="249" spans="1:11" ht="15.75">
      <c r="A249" s="75"/>
      <c r="B249" s="75"/>
      <c r="C249" s="77"/>
      <c r="F249" s="78"/>
      <c r="I249" s="1"/>
      <c r="K249" s="150"/>
    </row>
    <row r="250" spans="1:11" ht="15.75">
      <c r="A250" s="75"/>
      <c r="B250" s="75"/>
      <c r="C250" s="77"/>
      <c r="F250" s="78"/>
      <c r="I250" s="1"/>
      <c r="K250" s="150"/>
    </row>
    <row r="251" spans="1:11" ht="15.75">
      <c r="A251" s="75"/>
      <c r="B251" s="75"/>
      <c r="C251" s="77"/>
      <c r="F251" s="78"/>
      <c r="I251" s="1"/>
      <c r="K251" s="150"/>
    </row>
    <row r="252" spans="1:11" ht="15.75">
      <c r="A252" s="75"/>
      <c r="B252" s="75"/>
      <c r="C252" s="77"/>
      <c r="F252" s="78"/>
      <c r="I252" s="1"/>
      <c r="K252" s="150"/>
    </row>
    <row r="253" spans="1:11" ht="15.75">
      <c r="A253" s="75"/>
      <c r="B253" s="75"/>
      <c r="C253" s="77"/>
      <c r="F253" s="78"/>
      <c r="I253" s="1"/>
      <c r="K253" s="150"/>
    </row>
    <row r="254" spans="1:11" ht="15.75">
      <c r="A254" s="75"/>
      <c r="B254" s="75"/>
      <c r="C254" s="77"/>
      <c r="F254" s="78"/>
      <c r="I254" s="1"/>
      <c r="K254" s="150"/>
    </row>
    <row r="255" spans="1:11" ht="15.75">
      <c r="A255" s="75"/>
      <c r="B255" s="75"/>
      <c r="C255" s="77"/>
      <c r="F255" s="78"/>
      <c r="I255" s="1"/>
      <c r="K255" s="150"/>
    </row>
    <row r="256" spans="1:11" ht="15.75">
      <c r="A256" s="75"/>
      <c r="B256" s="75"/>
      <c r="C256" s="77"/>
      <c r="F256" s="78"/>
      <c r="I256" s="1"/>
      <c r="K256" s="150"/>
    </row>
    <row r="257" spans="1:11" ht="15.75">
      <c r="A257" s="75"/>
      <c r="B257" s="75"/>
      <c r="C257" s="77"/>
      <c r="F257" s="78"/>
      <c r="I257" s="1"/>
      <c r="K257" s="150"/>
    </row>
    <row r="258" spans="1:11" ht="15.75">
      <c r="A258" s="75"/>
      <c r="B258" s="75"/>
      <c r="C258" s="77"/>
      <c r="F258" s="78"/>
      <c r="I258" s="1"/>
      <c r="K258" s="150"/>
    </row>
    <row r="259" spans="1:11" ht="15.75">
      <c r="A259" s="75"/>
      <c r="B259" s="75"/>
      <c r="C259" s="77"/>
      <c r="F259" s="78"/>
      <c r="I259" s="1"/>
      <c r="K259" s="150"/>
    </row>
    <row r="260" spans="1:11" ht="15.75">
      <c r="A260" s="75"/>
      <c r="B260" s="75"/>
      <c r="C260" s="77"/>
      <c r="F260" s="78"/>
      <c r="I260" s="1"/>
      <c r="K260" s="150"/>
    </row>
    <row r="261" spans="1:11" ht="15.75">
      <c r="A261" s="75"/>
      <c r="B261" s="75"/>
      <c r="C261" s="77"/>
      <c r="F261" s="78"/>
      <c r="I261" s="1"/>
      <c r="K261" s="150"/>
    </row>
    <row r="262" spans="1:11" ht="15.75">
      <c r="A262" s="75"/>
      <c r="B262" s="75"/>
      <c r="C262" s="77"/>
      <c r="F262" s="78"/>
      <c r="I262" s="1"/>
      <c r="K262" s="150"/>
    </row>
    <row r="263" spans="1:11" ht="15.75">
      <c r="A263" s="75"/>
      <c r="B263" s="75"/>
      <c r="C263" s="77"/>
      <c r="F263" s="78"/>
      <c r="I263" s="1"/>
      <c r="K263" s="150"/>
    </row>
    <row r="264" spans="1:11" ht="15.75">
      <c r="A264" s="75"/>
      <c r="B264" s="75"/>
      <c r="C264" s="77"/>
      <c r="F264" s="78"/>
      <c r="I264" s="1"/>
      <c r="K264" s="150"/>
    </row>
    <row r="265" spans="1:11" ht="15.75">
      <c r="A265" s="75"/>
      <c r="B265" s="75"/>
      <c r="C265" s="77"/>
      <c r="F265" s="78"/>
      <c r="I265" s="1"/>
      <c r="K265" s="150"/>
    </row>
    <row r="266" spans="1:11" ht="15.75">
      <c r="A266" s="75"/>
      <c r="B266" s="75"/>
      <c r="C266" s="77"/>
      <c r="F266" s="78"/>
      <c r="I266" s="1"/>
      <c r="K266" s="150"/>
    </row>
    <row r="267" spans="1:11" ht="15.75">
      <c r="A267" s="75"/>
      <c r="B267" s="75"/>
      <c r="C267" s="77"/>
      <c r="F267" s="78"/>
      <c r="I267" s="1"/>
      <c r="K267" s="150"/>
    </row>
    <row r="268" spans="1:11" ht="15.75">
      <c r="A268" s="75"/>
      <c r="B268" s="75"/>
      <c r="C268" s="77"/>
      <c r="F268" s="78"/>
      <c r="I268" s="1"/>
      <c r="K268" s="150"/>
    </row>
    <row r="269" spans="1:11" ht="15.75">
      <c r="A269" s="75"/>
      <c r="B269" s="75"/>
      <c r="C269" s="77"/>
      <c r="F269" s="78"/>
      <c r="I269" s="1"/>
      <c r="K269" s="150"/>
    </row>
    <row r="270" spans="1:11" ht="15.75">
      <c r="A270" s="75"/>
      <c r="B270" s="75"/>
      <c r="C270" s="77"/>
      <c r="F270" s="78"/>
      <c r="I270" s="1"/>
      <c r="K270" s="150"/>
    </row>
    <row r="271" spans="1:11" ht="15.75">
      <c r="A271" s="75"/>
      <c r="B271" s="75"/>
      <c r="C271" s="77"/>
      <c r="F271" s="78"/>
      <c r="I271" s="1"/>
      <c r="K271" s="150"/>
    </row>
    <row r="272" spans="1:11" ht="15.75">
      <c r="A272" s="75"/>
      <c r="B272" s="75"/>
      <c r="C272" s="77"/>
      <c r="F272" s="78"/>
      <c r="I272" s="1"/>
      <c r="K272" s="150"/>
    </row>
    <row r="273" spans="1:11" ht="15.75">
      <c r="A273" s="75"/>
      <c r="B273" s="75"/>
      <c r="C273" s="77"/>
      <c r="F273" s="78"/>
      <c r="I273" s="1"/>
      <c r="K273" s="150"/>
    </row>
    <row r="274" spans="1:11" ht="15.75">
      <c r="A274" s="75"/>
      <c r="B274" s="75"/>
      <c r="C274" s="77"/>
      <c r="F274" s="78"/>
      <c r="I274" s="1"/>
      <c r="K274" s="150"/>
    </row>
    <row r="275" spans="1:11" ht="15.75">
      <c r="A275" s="75"/>
      <c r="B275" s="75"/>
      <c r="C275" s="77"/>
      <c r="F275" s="78"/>
      <c r="I275" s="1"/>
      <c r="K275" s="150"/>
    </row>
    <row r="276" spans="1:11" ht="15.75">
      <c r="A276" s="75"/>
      <c r="B276" s="75"/>
      <c r="C276" s="77"/>
      <c r="F276" s="78"/>
      <c r="I276" s="1"/>
      <c r="K276" s="150"/>
    </row>
    <row r="277" spans="1:11" ht="15.75">
      <c r="A277" s="75"/>
      <c r="B277" s="75"/>
      <c r="C277" s="77"/>
      <c r="F277" s="78"/>
      <c r="I277" s="1"/>
      <c r="K277" s="150"/>
    </row>
    <row r="278" spans="1:11" ht="15.75">
      <c r="A278" s="75"/>
      <c r="B278" s="75"/>
      <c r="C278" s="77"/>
      <c r="F278" s="78"/>
      <c r="I278" s="1"/>
      <c r="K278" s="150"/>
    </row>
    <row r="279" spans="1:11" ht="15.75">
      <c r="A279" s="75"/>
      <c r="B279" s="75"/>
      <c r="C279" s="77"/>
      <c r="F279" s="78"/>
      <c r="I279" s="1"/>
      <c r="K279" s="150"/>
    </row>
    <row r="282" spans="1:11" ht="25.5">
      <c r="A282" s="159" t="s">
        <v>67</v>
      </c>
      <c r="B282" s="159"/>
      <c r="C282" s="159"/>
      <c r="D282" s="159"/>
      <c r="E282" s="159"/>
      <c r="F282" s="159"/>
      <c r="G282" s="159"/>
      <c r="H282" s="159"/>
      <c r="I282" s="159"/>
      <c r="J282" s="159"/>
      <c r="K282" s="159"/>
    </row>
    <row r="284" spans="1:11" ht="12.75">
      <c r="A284" s="2" t="s">
        <v>23</v>
      </c>
      <c r="B284" s="2" t="s">
        <v>60</v>
      </c>
      <c r="C284" s="3" t="s">
        <v>24</v>
      </c>
      <c r="D284" s="4"/>
      <c r="E284" s="5"/>
      <c r="F284" s="3" t="s">
        <v>25</v>
      </c>
      <c r="G284" s="4"/>
      <c r="H284" s="5"/>
      <c r="I284" s="3" t="s">
        <v>26</v>
      </c>
      <c r="J284" s="5"/>
      <c r="K284" s="2" t="s">
        <v>27</v>
      </c>
    </row>
    <row r="286" spans="1:11" ht="15.75">
      <c r="A286" s="97">
        <v>1</v>
      </c>
      <c r="B286" s="97" t="s">
        <v>220</v>
      </c>
      <c r="C286" s="77" t="s">
        <v>221</v>
      </c>
      <c r="D286" s="77"/>
      <c r="E286" s="77"/>
      <c r="F286" s="78" t="s">
        <v>222</v>
      </c>
      <c r="G286" s="77"/>
      <c r="I286" s="1">
        <v>78</v>
      </c>
      <c r="K286" s="109"/>
    </row>
    <row r="287" spans="1:11" ht="15.75">
      <c r="A287" s="97">
        <v>2</v>
      </c>
      <c r="B287" s="97" t="s">
        <v>123</v>
      </c>
      <c r="C287" s="77" t="s">
        <v>223</v>
      </c>
      <c r="D287" s="77"/>
      <c r="E287" s="77"/>
      <c r="F287" s="78" t="s">
        <v>126</v>
      </c>
      <c r="G287" s="77"/>
      <c r="I287" s="1">
        <v>94</v>
      </c>
      <c r="K287" s="109"/>
    </row>
    <row r="288" spans="1:11" ht="15.75">
      <c r="A288" s="97">
        <v>3</v>
      </c>
      <c r="B288" s="97" t="s">
        <v>112</v>
      </c>
      <c r="C288" s="77" t="s">
        <v>217</v>
      </c>
      <c r="D288" s="77"/>
      <c r="E288" s="77"/>
      <c r="F288" s="78" t="s">
        <v>155</v>
      </c>
      <c r="G288" s="77"/>
      <c r="I288" s="1">
        <v>105</v>
      </c>
      <c r="K288" s="109"/>
    </row>
    <row r="289" spans="1:11" ht="15.75">
      <c r="A289" s="97">
        <v>4</v>
      </c>
      <c r="B289" s="97" t="s">
        <v>9</v>
      </c>
      <c r="C289" s="96" t="s">
        <v>218</v>
      </c>
      <c r="D289" s="77"/>
      <c r="E289" s="77"/>
      <c r="F289" s="78" t="s">
        <v>132</v>
      </c>
      <c r="G289" s="77"/>
      <c r="I289" s="1">
        <v>109</v>
      </c>
      <c r="K289" s="109"/>
    </row>
    <row r="290" spans="1:11" ht="15.75">
      <c r="A290" s="97">
        <v>5</v>
      </c>
      <c r="B290" s="97" t="s">
        <v>104</v>
      </c>
      <c r="C290" s="77" t="s">
        <v>215</v>
      </c>
      <c r="D290" s="77"/>
      <c r="E290" s="77"/>
      <c r="F290" s="78" t="s">
        <v>80</v>
      </c>
      <c r="G290" s="77"/>
      <c r="I290" s="1">
        <v>112</v>
      </c>
      <c r="K290" s="109"/>
    </row>
    <row r="291" spans="1:11" ht="15.75">
      <c r="A291" s="97">
        <v>6</v>
      </c>
      <c r="B291" s="97" t="s">
        <v>104</v>
      </c>
      <c r="C291" s="79" t="s">
        <v>216</v>
      </c>
      <c r="D291" s="77"/>
      <c r="E291" s="77"/>
      <c r="F291" s="78" t="s">
        <v>80</v>
      </c>
      <c r="G291" s="77"/>
      <c r="I291" s="1">
        <v>128</v>
      </c>
      <c r="K291" s="109"/>
    </row>
    <row r="292" spans="1:11" ht="15.75">
      <c r="A292" s="97">
        <v>7</v>
      </c>
      <c r="B292" s="97" t="s">
        <v>4</v>
      </c>
      <c r="C292" s="77" t="s">
        <v>224</v>
      </c>
      <c r="D292" s="77"/>
      <c r="E292" s="77"/>
      <c r="F292" s="78" t="s">
        <v>79</v>
      </c>
      <c r="G292" s="77"/>
      <c r="I292" s="1">
        <v>188</v>
      </c>
      <c r="K292" s="109"/>
    </row>
    <row r="293" spans="1:11" ht="15.75">
      <c r="A293" s="97">
        <v>8</v>
      </c>
      <c r="B293" s="97" t="s">
        <v>1</v>
      </c>
      <c r="C293" s="77" t="s">
        <v>214</v>
      </c>
      <c r="D293" s="77"/>
      <c r="E293" s="77"/>
      <c r="F293" s="78" t="s">
        <v>3</v>
      </c>
      <c r="G293" s="77"/>
      <c r="I293" s="1">
        <v>262</v>
      </c>
      <c r="K293" s="109"/>
    </row>
    <row r="294" spans="1:11" ht="15.75">
      <c r="A294" s="97">
        <v>9</v>
      </c>
      <c r="B294" s="97" t="s">
        <v>81</v>
      </c>
      <c r="C294" s="77" t="s">
        <v>213</v>
      </c>
      <c r="D294" s="77"/>
      <c r="E294" s="77"/>
      <c r="F294" s="78" t="s">
        <v>212</v>
      </c>
      <c r="G294" s="77"/>
      <c r="I294" s="1">
        <v>348</v>
      </c>
      <c r="K294" s="109"/>
    </row>
    <row r="295" spans="1:11" ht="15.75">
      <c r="A295" s="97">
        <v>10</v>
      </c>
      <c r="B295" s="97" t="s">
        <v>9</v>
      </c>
      <c r="C295" s="77" t="s">
        <v>219</v>
      </c>
      <c r="D295" s="77"/>
      <c r="E295" s="77"/>
      <c r="F295" s="78" t="s">
        <v>172</v>
      </c>
      <c r="G295" s="77"/>
      <c r="I295" s="1" t="s">
        <v>85</v>
      </c>
      <c r="K295" s="109"/>
    </row>
  </sheetData>
  <mergeCells count="11">
    <mergeCell ref="A235:K235"/>
    <mergeCell ref="A282:K282"/>
    <mergeCell ref="A141:K141"/>
    <mergeCell ref="A94:K94"/>
    <mergeCell ref="A188:K188"/>
    <mergeCell ref="A47:K47"/>
    <mergeCell ref="A1:K1"/>
    <mergeCell ref="A2:K2"/>
    <mergeCell ref="A3:K3"/>
    <mergeCell ref="A4:K4"/>
    <mergeCell ref="A6:K6"/>
  </mergeCells>
  <printOptions/>
  <pageMargins left="0.11811023622047245" right="0.11811023622047245" top="0.984251968503937" bottom="0.984251968503937" header="0.5118110236220472" footer="0.5118110236220472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32"/>
  <sheetViews>
    <sheetView workbookViewId="0" topLeftCell="A112">
      <selection activeCell="B132" sqref="B132"/>
    </sheetView>
  </sheetViews>
  <sheetFormatPr defaultColWidth="8.7109375" defaultRowHeight="12.75"/>
  <cols>
    <col min="1" max="2" width="17.7109375" style="0" customWidth="1"/>
    <col min="3" max="13" width="3.421875" style="0" customWidth="1"/>
    <col min="14" max="14" width="17.7109375" style="0" customWidth="1"/>
    <col min="15" max="16384" width="11.57421875" style="0" customWidth="1"/>
  </cols>
  <sheetData>
    <row r="1" spans="1:14" ht="18.75">
      <c r="A1" s="7"/>
      <c r="B1" s="160" t="s">
        <v>240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spans="1:14" ht="18.75">
      <c r="A2" s="7"/>
      <c r="B2" s="160" t="s">
        <v>21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</row>
    <row r="3" spans="1:14" ht="26.25">
      <c r="A3" s="140"/>
      <c r="B3" s="161" t="s">
        <v>101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</row>
    <row r="4" spans="1:14" ht="15.75">
      <c r="A4" s="9"/>
      <c r="B4" s="162" t="s">
        <v>261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</row>
    <row r="8" spans="1:14" ht="19.5">
      <c r="A8" s="44" t="s">
        <v>66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</row>
    <row r="9" spans="1:14" ht="12.75">
      <c r="A9" s="46" t="s">
        <v>31</v>
      </c>
      <c r="B9" s="47"/>
      <c r="C9" s="48" t="s">
        <v>32</v>
      </c>
      <c r="D9" s="49" t="s">
        <v>33</v>
      </c>
      <c r="E9" s="49" t="s">
        <v>34</v>
      </c>
      <c r="F9" s="50" t="s">
        <v>35</v>
      </c>
      <c r="G9" s="50" t="s">
        <v>36</v>
      </c>
      <c r="H9" s="50" t="s">
        <v>37</v>
      </c>
      <c r="I9" s="49" t="s">
        <v>38</v>
      </c>
      <c r="J9" s="49" t="s">
        <v>39</v>
      </c>
      <c r="K9" s="49"/>
      <c r="L9" s="49"/>
      <c r="M9" s="49"/>
      <c r="N9" s="51"/>
    </row>
    <row r="10" spans="1:14" ht="12.75">
      <c r="A10" s="21" t="s">
        <v>161</v>
      </c>
      <c r="B10" s="20"/>
      <c r="C10" s="22">
        <f aca="true" t="shared" si="0" ref="C10:C15">E10*3+F10</f>
        <v>15</v>
      </c>
      <c r="D10" s="23">
        <f aca="true" t="shared" si="1" ref="D10:D15">SUM(E10:G10)</f>
        <v>5</v>
      </c>
      <c r="E10" s="23">
        <f>IF(D17&gt;E17,1,0)+IF(D20&gt;E20,1,0)+IF(D23&gt;E23,1,0)+IF(D26&gt;E26,1,0)+IF(D29&gt;E29,1,0)</f>
        <v>5</v>
      </c>
      <c r="F10" s="23">
        <f>IF(D17="",0,IF(D17=E17,1,0))+IF(D20="",0,IF(D20=E20,1,0))+IF(D23="",0,IF(D23=E23,1,0))+IF(D26="",0,IF(D26=E26,1,0))+IF(D29="",0,IF(D29=E29,1,0))</f>
        <v>0</v>
      </c>
      <c r="G10" s="23">
        <f>IF(D17&lt;E17,1,0)+IF(D20&lt;E20,1,0)+IF(D23&lt;E23,1,0)+IF(D26&lt;E26,1,0)+IF(D29&lt;E29,1,0)</f>
        <v>0</v>
      </c>
      <c r="H10" s="24">
        <f>+D17+D20+D23+D26+D29</f>
        <v>11</v>
      </c>
      <c r="I10" s="23">
        <f>+E17+E20+E23+E26+E29</f>
        <v>3</v>
      </c>
      <c r="J10" s="23">
        <f aca="true" t="shared" si="2" ref="J10:J15">H10-I10</f>
        <v>8</v>
      </c>
      <c r="K10" s="25">
        <f aca="true" t="shared" si="3" ref="K10:K15">+C10+J10+H10</f>
        <v>34</v>
      </c>
      <c r="L10" s="25" t="str">
        <f aca="true" t="shared" si="4" ref="L10:L15">+A10</f>
        <v>SC Palermo</v>
      </c>
      <c r="M10" s="25">
        <f>LARGE(K10:K15,1)</f>
        <v>34</v>
      </c>
      <c r="N10" s="119" t="str">
        <f>IF(SUM(C10:C15)=0,"",VLOOKUP(M10,K10:L15,2,FALSE))</f>
        <v>SC Palermo</v>
      </c>
    </row>
    <row r="11" spans="1:14" ht="12.75">
      <c r="A11" s="21" t="s">
        <v>190</v>
      </c>
      <c r="B11" s="20"/>
      <c r="C11" s="22">
        <f t="shared" si="0"/>
        <v>6</v>
      </c>
      <c r="D11" s="23">
        <f t="shared" si="1"/>
        <v>5</v>
      </c>
      <c r="E11" s="23">
        <f>IF(D18&gt;E18,1,0)+IF(D21&gt;E21,1,0)+IF(E23&gt;D23,1,0)+IF(D27&gt;E27,1,0)+IF(D30&gt;E30,1,0)</f>
        <v>2</v>
      </c>
      <c r="F11" s="23">
        <f>IF(D18="",0,IF(D18=E18,1,0))+IF(D21="",0,IF(D21=E21,1,0))+IF(D23="",0,IF(D23=E23,1,0))+IF(D27="",0,IF(D27=E27,1,0))+IF(D30="",0,IF(D30=E30,1,0))</f>
        <v>0</v>
      </c>
      <c r="G11" s="23">
        <f>IF(D18&lt;E18,1,0)+IF(D21&lt;E21,1,0)+IF(E23&lt;D23,1,0)+IF(D27&lt;E27,1,0)+IF(D30&lt;E30,1,0)</f>
        <v>3</v>
      </c>
      <c r="H11" s="24">
        <f>+D18+D21+E23+D27+D30</f>
        <v>5</v>
      </c>
      <c r="I11" s="23">
        <f>+E18+E21+D23+E27+E30</f>
        <v>6</v>
      </c>
      <c r="J11" s="23">
        <f t="shared" si="2"/>
        <v>-1</v>
      </c>
      <c r="K11" s="25">
        <f t="shared" si="3"/>
        <v>10</v>
      </c>
      <c r="L11" s="25" t="str">
        <f t="shared" si="4"/>
        <v>SC Napoli 2000</v>
      </c>
      <c r="M11" s="25">
        <f>LARGE(K10:K15,2)</f>
        <v>30</v>
      </c>
      <c r="N11" s="119" t="str">
        <f>IF(SUM(C10:C15)=0,"",VLOOKUP(M11,K10:L15,2,FALSE))</f>
        <v>SC Fighters</v>
      </c>
    </row>
    <row r="12" spans="1:14" ht="12.75">
      <c r="A12" s="21" t="s">
        <v>97</v>
      </c>
      <c r="B12" s="20"/>
      <c r="C12" s="22">
        <f t="shared" si="0"/>
        <v>12</v>
      </c>
      <c r="D12" s="23">
        <f t="shared" si="1"/>
        <v>5</v>
      </c>
      <c r="E12" s="23">
        <f>IF(D19&gt;E19,1,0)+IF(D22&gt;E22,1,0)+IF(D24&gt;E24,1,0)+IF(E27&gt;D27,1,0)+IF(E29&gt;D29,1,0)</f>
        <v>4</v>
      </c>
      <c r="F12" s="23">
        <f>IF(D19="",0,IF(D19=E19,1,0))+IF(D22="",0,IF(D22=E22,1,0))+IF(D24="",0,IF(D24=E24,1,0))+IF(D27="",0,IF(D27=E27,1,0))+IF(D29="",0,IF(D29=E29,1,0))</f>
        <v>0</v>
      </c>
      <c r="G12" s="23">
        <f>IF(D19&lt;E19,1,0)+IF(D22&lt;E22,1,0)+IF(D24&lt;E24,1,0)+IF(E27&lt;D27,1,0)+IF(E29&lt;D29,1,0)</f>
        <v>1</v>
      </c>
      <c r="H12" s="24">
        <f>+D19+D22+D24+E27+E29</f>
        <v>10</v>
      </c>
      <c r="I12" s="23">
        <f>+E19+E22+E24+D27+D29</f>
        <v>2</v>
      </c>
      <c r="J12" s="23">
        <f t="shared" si="2"/>
        <v>8</v>
      </c>
      <c r="K12" s="25">
        <f t="shared" si="3"/>
        <v>30</v>
      </c>
      <c r="L12" s="25" t="str">
        <f t="shared" si="4"/>
        <v>SC Fighters</v>
      </c>
      <c r="M12" s="25">
        <f>LARGE(K10:K15,3)</f>
        <v>15</v>
      </c>
      <c r="N12" s="119" t="str">
        <f>IF(SUM(C10:C15)=0,"",VLOOKUP(M12,K10:L15,2,FALSE))</f>
        <v>SC Catania</v>
      </c>
    </row>
    <row r="13" spans="1:14" ht="12.75">
      <c r="A13" s="21" t="s">
        <v>162</v>
      </c>
      <c r="B13" s="20"/>
      <c r="C13" s="22">
        <f t="shared" si="0"/>
        <v>0</v>
      </c>
      <c r="D13" s="23">
        <f t="shared" si="1"/>
        <v>5</v>
      </c>
      <c r="E13" s="23">
        <f>IF(E17&gt;D17,1,0)+IF(E22&gt;D22,1,0)+IF(D25&gt;E25,1,0)+IF(D28&gt;E28,1,0)+IF(E30&gt;D30,1,0)</f>
        <v>0</v>
      </c>
      <c r="F13" s="23">
        <f>IF(D17="",0,IF(D17=E17,1,0))+IF(D22="",0,IF(D22=E22,1,0))+IF(D25="",0,IF(D25=E25,1,0))+IF(D28="",0,IF(D28=E28,1,0))+IF(D30="",0,IF(D30=E30,1,0))</f>
        <v>0</v>
      </c>
      <c r="G13" s="23">
        <f>IF(E17&lt;D17,1,0)+IF(E22&lt;D22,1,0)+IF(D25&lt;E25,1,0)+IF(D28&lt;E28,1,0)+IF(E30&lt;D30,1,0)</f>
        <v>5</v>
      </c>
      <c r="H13" s="24">
        <f>+E17+E22+D25+D28+E30</f>
        <v>3</v>
      </c>
      <c r="I13" s="23">
        <f>+D17+D22+E25+E28+D30</f>
        <v>12</v>
      </c>
      <c r="J13" s="23">
        <f t="shared" si="2"/>
        <v>-9</v>
      </c>
      <c r="K13" s="25">
        <f t="shared" si="3"/>
        <v>-6</v>
      </c>
      <c r="L13" s="25" t="str">
        <f t="shared" si="4"/>
        <v>SC Bagheria</v>
      </c>
      <c r="M13" s="25">
        <f>LARGE(K10:K15,4)</f>
        <v>10</v>
      </c>
      <c r="N13" s="119" t="str">
        <f>IF(SUM(C10:C15)=0,"",VLOOKUP(M13,K10:L15,2,FALSE))</f>
        <v>SC Napoli 2000</v>
      </c>
    </row>
    <row r="14" spans="1:14" ht="12.75">
      <c r="A14" s="21" t="s">
        <v>3</v>
      </c>
      <c r="B14" s="20"/>
      <c r="C14" s="22">
        <f t="shared" si="0"/>
        <v>9</v>
      </c>
      <c r="D14" s="23">
        <f t="shared" si="1"/>
        <v>5</v>
      </c>
      <c r="E14" s="23">
        <f>IF(E18&gt;D18,1,0)+IF(E20&gt;D20,1,0)+IF(E24&gt;D24,1,0)+IF(E28&gt;D28,1,0)+IF(D31&gt;E31,1,0)</f>
        <v>3</v>
      </c>
      <c r="F14" s="23">
        <f>IF(D18="",0,IF(D18=E18,1,0))+IF(D20="",0,IF(D20=E20,1,0))+IF(D24="",0,IF(D24=E24,1,0))+IF(D28="",0,IF(D28=E28,1,0))+IF(D31="",0,IF(D31=E31,1,0))</f>
        <v>0</v>
      </c>
      <c r="G14" s="23">
        <f>IF(E18&lt;D18,1,0)+IF(E20&lt;D20,1,0)+IF(E24&lt;D24,1,0)+IF(E28&lt;D28,1,0)+IF(D31&lt;E31,1,0)</f>
        <v>2</v>
      </c>
      <c r="H14" s="24">
        <f>+E18+E20+E24+E28+D31</f>
        <v>7</v>
      </c>
      <c r="I14" s="23">
        <f>+D17+D20+D24+D28+E31</f>
        <v>8</v>
      </c>
      <c r="J14" s="23">
        <f t="shared" si="2"/>
        <v>-1</v>
      </c>
      <c r="K14" s="25">
        <f t="shared" si="3"/>
        <v>15</v>
      </c>
      <c r="L14" s="25" t="str">
        <f t="shared" si="4"/>
        <v>SC Catania</v>
      </c>
      <c r="M14" s="25">
        <f>LARGE(K10:K15,5)</f>
        <v>-2</v>
      </c>
      <c r="N14" s="119" t="str">
        <f>IF(SUM(C10:C15)=0,"",VLOOKUP(M14,K10:L15,2,FALSE))</f>
        <v>CCT Eagles</v>
      </c>
    </row>
    <row r="15" spans="1:14" ht="12.75">
      <c r="A15" s="21" t="s">
        <v>191</v>
      </c>
      <c r="B15" s="20"/>
      <c r="C15" s="22">
        <f t="shared" si="0"/>
        <v>3</v>
      </c>
      <c r="D15" s="23">
        <f t="shared" si="1"/>
        <v>5</v>
      </c>
      <c r="E15" s="23">
        <f>IF(E19&gt;D19,1,0)+IF(E21&gt;D21,1,0)+IF(E25&gt;D25,1,0)+IF(E26&gt;D26,1,0)+IF(E31&gt;D31,1,0)</f>
        <v>1</v>
      </c>
      <c r="F15" s="23">
        <f>IF(D19="",0,IF(D19=E19,1,0))+IF(D21="",0,IF(D21=E21,1,0))+IF(D25="",0,IF(D25=E25,1,0))+IF(D26="",0,IF(D26=E26,1,0))+IF(D31="",0,IF(D31=E31,1,0))</f>
        <v>0</v>
      </c>
      <c r="G15" s="23">
        <f>IF(E19&lt;D19,1,0)+IF(E21&lt;D21,1,0)+IF(E25&lt;D25,1,0)+IF(E26&lt;D26,1,0)+IF(E31&lt;D31,1,0)</f>
        <v>4</v>
      </c>
      <c r="H15" s="24">
        <f>+E19+E21+E25+E26+E31</f>
        <v>3</v>
      </c>
      <c r="I15" s="23">
        <f>+D19+D21+D25+D26+D31</f>
        <v>11</v>
      </c>
      <c r="J15" s="23">
        <f t="shared" si="2"/>
        <v>-8</v>
      </c>
      <c r="K15" s="25">
        <f t="shared" si="3"/>
        <v>-2</v>
      </c>
      <c r="L15" s="25" t="str">
        <f t="shared" si="4"/>
        <v>CCT Eagles</v>
      </c>
      <c r="M15" s="25">
        <f>LARGE(K10:K15,6)</f>
        <v>-6</v>
      </c>
      <c r="N15" s="119" t="str">
        <f>IF(SUM(C10:C15)=0,"",VLOOKUP(M15,K10:L15,2,FALSE))</f>
        <v>SC Bagheria</v>
      </c>
    </row>
    <row r="16" spans="1:14" ht="13.5" thickBot="1">
      <c r="A16" s="16" t="s">
        <v>40</v>
      </c>
      <c r="B16" s="16"/>
      <c r="C16" s="18"/>
      <c r="D16" s="27" t="s">
        <v>41</v>
      </c>
      <c r="E16" s="28"/>
      <c r="F16" s="29"/>
      <c r="G16" s="30"/>
      <c r="H16" s="29"/>
      <c r="I16" s="18"/>
      <c r="J16" s="18"/>
      <c r="K16" s="18"/>
      <c r="L16" s="18"/>
      <c r="M16" s="18"/>
      <c r="N16" s="31" t="s">
        <v>42</v>
      </c>
    </row>
    <row r="17" spans="1:14" ht="13.5" thickBot="1">
      <c r="A17" s="32" t="str">
        <f>A10</f>
        <v>SC Palermo</v>
      </c>
      <c r="B17" s="32" t="str">
        <f>A13</f>
        <v>SC Bagheria</v>
      </c>
      <c r="C17" s="33"/>
      <c r="D17" s="34">
        <f>D36</f>
        <v>3</v>
      </c>
      <c r="E17" s="34">
        <f>E36</f>
        <v>0</v>
      </c>
      <c r="F17" s="35">
        <f aca="true" t="shared" si="5" ref="F17:F31">IF(D17&gt;E17,1,0)</f>
        <v>1</v>
      </c>
      <c r="G17" s="35">
        <f aca="true" t="shared" si="6" ref="G17:G31">IF(D17=E17,1,0)</f>
        <v>0</v>
      </c>
      <c r="H17" s="35">
        <f aca="true" t="shared" si="7" ref="H17:H31">IF(D17&lt;E17,1,0)</f>
        <v>0</v>
      </c>
      <c r="I17" s="35"/>
      <c r="J17" s="35"/>
      <c r="K17" s="35"/>
      <c r="L17" s="35"/>
      <c r="M17" s="35"/>
      <c r="N17" s="36"/>
    </row>
    <row r="18" spans="1:14" ht="13.5" thickBot="1">
      <c r="A18" s="32" t="str">
        <f>A11</f>
        <v>SC Napoli 2000</v>
      </c>
      <c r="B18" s="32" t="str">
        <f>A14</f>
        <v>SC Catania</v>
      </c>
      <c r="C18" s="33"/>
      <c r="D18" s="34">
        <f>D42</f>
        <v>0</v>
      </c>
      <c r="E18" s="34">
        <f>E42</f>
        <v>1</v>
      </c>
      <c r="F18" s="35">
        <f t="shared" si="5"/>
        <v>0</v>
      </c>
      <c r="G18" s="35">
        <f t="shared" si="6"/>
        <v>0</v>
      </c>
      <c r="H18" s="35">
        <f t="shared" si="7"/>
        <v>1</v>
      </c>
      <c r="I18" s="35"/>
      <c r="J18" s="35"/>
      <c r="K18" s="35"/>
      <c r="L18" s="35"/>
      <c r="M18" s="35"/>
      <c r="N18" s="36"/>
    </row>
    <row r="19" spans="1:14" ht="13.5" thickBot="1">
      <c r="A19" s="32" t="str">
        <f>A12</f>
        <v>SC Fighters</v>
      </c>
      <c r="B19" s="32" t="str">
        <f>A15</f>
        <v>CCT Eagles</v>
      </c>
      <c r="C19" s="33"/>
      <c r="D19" s="34">
        <f>D48</f>
        <v>2</v>
      </c>
      <c r="E19" s="34">
        <f>E48</f>
        <v>0</v>
      </c>
      <c r="F19" s="35">
        <f t="shared" si="5"/>
        <v>1</v>
      </c>
      <c r="G19" s="35">
        <f t="shared" si="6"/>
        <v>0</v>
      </c>
      <c r="H19" s="35">
        <f t="shared" si="7"/>
        <v>0</v>
      </c>
      <c r="I19" s="35"/>
      <c r="J19" s="35"/>
      <c r="K19" s="35"/>
      <c r="L19" s="35"/>
      <c r="M19" s="35"/>
      <c r="N19" s="36"/>
    </row>
    <row r="20" spans="1:14" ht="13.5" thickBot="1">
      <c r="A20" s="32" t="str">
        <f>A10</f>
        <v>SC Palermo</v>
      </c>
      <c r="B20" s="32" t="str">
        <f>A14</f>
        <v>SC Catania</v>
      </c>
      <c r="C20" s="33"/>
      <c r="D20" s="34">
        <f>D56</f>
        <v>2</v>
      </c>
      <c r="E20" s="34">
        <f>E56</f>
        <v>1</v>
      </c>
      <c r="F20" s="35">
        <f t="shared" si="5"/>
        <v>1</v>
      </c>
      <c r="G20" s="35">
        <f t="shared" si="6"/>
        <v>0</v>
      </c>
      <c r="H20" s="35">
        <f t="shared" si="7"/>
        <v>0</v>
      </c>
      <c r="I20" s="35"/>
      <c r="J20" s="35"/>
      <c r="K20" s="35"/>
      <c r="L20" s="35"/>
      <c r="M20" s="35"/>
      <c r="N20" s="36"/>
    </row>
    <row r="21" spans="1:14" ht="13.5" thickBot="1">
      <c r="A21" s="32" t="str">
        <f>A11</f>
        <v>SC Napoli 2000</v>
      </c>
      <c r="B21" s="32" t="str">
        <f>A15</f>
        <v>CCT Eagles</v>
      </c>
      <c r="C21" s="33"/>
      <c r="D21" s="34">
        <f>D62</f>
        <v>3</v>
      </c>
      <c r="E21" s="34">
        <f>E62</f>
        <v>0</v>
      </c>
      <c r="F21" s="35">
        <f t="shared" si="5"/>
        <v>1</v>
      </c>
      <c r="G21" s="35">
        <f t="shared" si="6"/>
        <v>0</v>
      </c>
      <c r="H21" s="35">
        <f t="shared" si="7"/>
        <v>0</v>
      </c>
      <c r="I21" s="35"/>
      <c r="J21" s="35"/>
      <c r="K21" s="35"/>
      <c r="L21" s="35"/>
      <c r="M21" s="35"/>
      <c r="N21" s="36"/>
    </row>
    <row r="22" spans="1:14" ht="13.5" thickBot="1">
      <c r="A22" s="32" t="str">
        <f>A12</f>
        <v>SC Fighters</v>
      </c>
      <c r="B22" s="32" t="str">
        <f>A13</f>
        <v>SC Bagheria</v>
      </c>
      <c r="C22" s="33"/>
      <c r="D22" s="34">
        <f>D68</f>
        <v>3</v>
      </c>
      <c r="E22" s="34">
        <f>E68</f>
        <v>0</v>
      </c>
      <c r="F22" s="35">
        <f t="shared" si="5"/>
        <v>1</v>
      </c>
      <c r="G22" s="35">
        <f t="shared" si="6"/>
        <v>0</v>
      </c>
      <c r="H22" s="35">
        <f t="shared" si="7"/>
        <v>0</v>
      </c>
      <c r="I22" s="35"/>
      <c r="J22" s="35"/>
      <c r="K22" s="35"/>
      <c r="L22" s="35"/>
      <c r="M22" s="35"/>
      <c r="N22" s="36"/>
    </row>
    <row r="23" spans="1:14" ht="13.5" thickBot="1">
      <c r="A23" s="32" t="str">
        <f>A10</f>
        <v>SC Palermo</v>
      </c>
      <c r="B23" s="32" t="str">
        <f>A11</f>
        <v>SC Napoli 2000</v>
      </c>
      <c r="C23" s="33"/>
      <c r="D23" s="34">
        <f>D76</f>
        <v>2</v>
      </c>
      <c r="E23" s="34">
        <f>E76</f>
        <v>0</v>
      </c>
      <c r="F23" s="35">
        <f t="shared" si="5"/>
        <v>1</v>
      </c>
      <c r="G23" s="35">
        <f t="shared" si="6"/>
        <v>0</v>
      </c>
      <c r="H23" s="35">
        <f t="shared" si="7"/>
        <v>0</v>
      </c>
      <c r="I23" s="35"/>
      <c r="J23" s="35"/>
      <c r="K23" s="35"/>
      <c r="L23" s="35"/>
      <c r="M23" s="35"/>
      <c r="N23" s="36"/>
    </row>
    <row r="24" spans="1:14" ht="13.5" thickBot="1">
      <c r="A24" s="32" t="str">
        <f>A12</f>
        <v>SC Fighters</v>
      </c>
      <c r="B24" s="32" t="str">
        <f>A14</f>
        <v>SC Catania</v>
      </c>
      <c r="C24" s="33"/>
      <c r="D24" s="34">
        <f>D82</f>
        <v>2</v>
      </c>
      <c r="E24" s="34">
        <f>E82</f>
        <v>0</v>
      </c>
      <c r="F24" s="35">
        <f t="shared" si="5"/>
        <v>1</v>
      </c>
      <c r="G24" s="35">
        <f t="shared" si="6"/>
        <v>0</v>
      </c>
      <c r="H24" s="35">
        <f t="shared" si="7"/>
        <v>0</v>
      </c>
      <c r="I24" s="35"/>
      <c r="J24" s="35"/>
      <c r="K24" s="35"/>
      <c r="L24" s="35"/>
      <c r="M24" s="35"/>
      <c r="N24" s="36"/>
    </row>
    <row r="25" spans="1:14" ht="13.5" thickBot="1">
      <c r="A25" s="32" t="str">
        <f>A13</f>
        <v>SC Bagheria</v>
      </c>
      <c r="B25" s="32" t="str">
        <f>A15</f>
        <v>CCT Eagles</v>
      </c>
      <c r="C25" s="33"/>
      <c r="D25" s="34">
        <f>D88</f>
        <v>1</v>
      </c>
      <c r="E25" s="34">
        <f>E88</f>
        <v>2</v>
      </c>
      <c r="F25" s="35">
        <f t="shared" si="5"/>
        <v>0</v>
      </c>
      <c r="G25" s="35">
        <f t="shared" si="6"/>
        <v>0</v>
      </c>
      <c r="H25" s="35">
        <f t="shared" si="7"/>
        <v>1</v>
      </c>
      <c r="I25" s="35"/>
      <c r="J25" s="35"/>
      <c r="K25" s="35"/>
      <c r="L25" s="35"/>
      <c r="M25" s="35"/>
      <c r="N25" s="36"/>
    </row>
    <row r="26" spans="1:14" ht="13.5" thickBot="1">
      <c r="A26" s="32" t="str">
        <f>A10</f>
        <v>SC Palermo</v>
      </c>
      <c r="B26" s="32" t="str">
        <f>A15</f>
        <v>CCT Eagles</v>
      </c>
      <c r="C26" s="33"/>
      <c r="D26" s="34">
        <f>D96</f>
        <v>2</v>
      </c>
      <c r="E26" s="34">
        <f>E96</f>
        <v>1</v>
      </c>
      <c r="F26" s="35">
        <f t="shared" si="5"/>
        <v>1</v>
      </c>
      <c r="G26" s="35">
        <f t="shared" si="6"/>
        <v>0</v>
      </c>
      <c r="H26" s="35">
        <f t="shared" si="7"/>
        <v>0</v>
      </c>
      <c r="I26" s="35"/>
      <c r="J26" s="35"/>
      <c r="K26" s="35"/>
      <c r="L26" s="35"/>
      <c r="M26" s="35"/>
      <c r="N26" s="36"/>
    </row>
    <row r="27" spans="1:14" ht="13.5" thickBot="1">
      <c r="A27" s="32" t="str">
        <f>A11</f>
        <v>SC Napoli 2000</v>
      </c>
      <c r="B27" s="32" t="str">
        <f>A12</f>
        <v>SC Fighters</v>
      </c>
      <c r="C27" s="33"/>
      <c r="D27" s="34">
        <f>D102</f>
        <v>0</v>
      </c>
      <c r="E27" s="34">
        <f>E102</f>
        <v>2</v>
      </c>
      <c r="F27" s="35">
        <f t="shared" si="5"/>
        <v>0</v>
      </c>
      <c r="G27" s="35">
        <f t="shared" si="6"/>
        <v>0</v>
      </c>
      <c r="H27" s="35">
        <f t="shared" si="7"/>
        <v>1</v>
      </c>
      <c r="I27" s="35"/>
      <c r="J27" s="35"/>
      <c r="K27" s="35"/>
      <c r="L27" s="35"/>
      <c r="M27" s="35"/>
      <c r="N27" s="36"/>
    </row>
    <row r="28" spans="1:14" ht="13.5" thickBot="1">
      <c r="A28" s="32" t="str">
        <f>A13</f>
        <v>SC Bagheria</v>
      </c>
      <c r="B28" s="32" t="str">
        <f>A14</f>
        <v>SC Catania</v>
      </c>
      <c r="C28" s="33"/>
      <c r="D28" s="34">
        <f>D108</f>
        <v>1</v>
      </c>
      <c r="E28" s="34">
        <f>E108</f>
        <v>2</v>
      </c>
      <c r="F28" s="35">
        <f t="shared" si="5"/>
        <v>0</v>
      </c>
      <c r="G28" s="35"/>
      <c r="H28" s="35">
        <f t="shared" si="7"/>
        <v>1</v>
      </c>
      <c r="I28" s="35"/>
      <c r="J28" s="35"/>
      <c r="K28" s="35"/>
      <c r="L28" s="35"/>
      <c r="M28" s="35"/>
      <c r="N28" s="36"/>
    </row>
    <row r="29" spans="1:14" ht="13.5" thickBot="1">
      <c r="A29" s="32" t="str">
        <f>A10</f>
        <v>SC Palermo</v>
      </c>
      <c r="B29" s="32" t="str">
        <f>A12</f>
        <v>SC Fighters</v>
      </c>
      <c r="C29" s="33"/>
      <c r="D29" s="34">
        <f>D116</f>
        <v>2</v>
      </c>
      <c r="E29" s="34">
        <f>E116</f>
        <v>1</v>
      </c>
      <c r="F29" s="35">
        <f t="shared" si="5"/>
        <v>1</v>
      </c>
      <c r="G29" s="35">
        <f t="shared" si="6"/>
        <v>0</v>
      </c>
      <c r="H29" s="35">
        <f t="shared" si="7"/>
        <v>0</v>
      </c>
      <c r="I29" s="35"/>
      <c r="J29" s="35"/>
      <c r="K29" s="35"/>
      <c r="L29" s="35"/>
      <c r="M29" s="35"/>
      <c r="N29" s="36"/>
    </row>
    <row r="30" spans="1:14" ht="13.5" thickBot="1">
      <c r="A30" s="32" t="str">
        <f>A11</f>
        <v>SC Napoli 2000</v>
      </c>
      <c r="B30" s="32" t="str">
        <f>A13</f>
        <v>SC Bagheria</v>
      </c>
      <c r="C30" s="37"/>
      <c r="D30" s="34">
        <f>D122</f>
        <v>2</v>
      </c>
      <c r="E30" s="34">
        <f>E122</f>
        <v>1</v>
      </c>
      <c r="F30" s="35">
        <f t="shared" si="5"/>
        <v>1</v>
      </c>
      <c r="G30" s="35">
        <f t="shared" si="6"/>
        <v>0</v>
      </c>
      <c r="H30" s="35">
        <f t="shared" si="7"/>
        <v>0</v>
      </c>
      <c r="I30" s="35"/>
      <c r="J30" s="35"/>
      <c r="K30" s="35"/>
      <c r="L30" s="35"/>
      <c r="M30" s="35"/>
      <c r="N30" s="36"/>
    </row>
    <row r="31" spans="1:14" ht="13.5" thickBot="1">
      <c r="A31" s="32" t="str">
        <f>A14</f>
        <v>SC Catania</v>
      </c>
      <c r="B31" s="32" t="str">
        <f>A15</f>
        <v>CCT Eagles</v>
      </c>
      <c r="C31" s="37"/>
      <c r="D31" s="34">
        <f>D128</f>
        <v>3</v>
      </c>
      <c r="E31" s="34">
        <f>E128</f>
        <v>0</v>
      </c>
      <c r="F31" s="35">
        <f t="shared" si="5"/>
        <v>1</v>
      </c>
      <c r="G31" s="35">
        <f t="shared" si="6"/>
        <v>0</v>
      </c>
      <c r="H31" s="35">
        <f t="shared" si="7"/>
        <v>0</v>
      </c>
      <c r="I31" s="35"/>
      <c r="J31" s="35"/>
      <c r="K31" s="35"/>
      <c r="L31" s="35"/>
      <c r="M31" s="35"/>
      <c r="N31" s="36"/>
    </row>
    <row r="34" ht="12.75">
      <c r="A34" s="96" t="s">
        <v>94</v>
      </c>
    </row>
    <row r="35" ht="13.5" thickBot="1"/>
    <row r="36" spans="1:8" ht="13.5" thickBot="1">
      <c r="A36" s="52" t="str">
        <f>A17</f>
        <v>SC Palermo</v>
      </c>
      <c r="B36" s="52" t="str">
        <f>B17</f>
        <v>SC Bagheria</v>
      </c>
      <c r="C36" s="124"/>
      <c r="D36" s="135">
        <f>SUM(F37:F39)</f>
        <v>3</v>
      </c>
      <c r="E36" s="135">
        <f>SUM(G37:G39)</f>
        <v>0</v>
      </c>
      <c r="F36" s="145"/>
      <c r="G36" s="146"/>
      <c r="H36" s="146"/>
    </row>
    <row r="37" spans="1:8" ht="12.75">
      <c r="A37" s="36" t="s">
        <v>270</v>
      </c>
      <c r="B37" s="36" t="s">
        <v>271</v>
      </c>
      <c r="C37" s="125"/>
      <c r="D37" s="147">
        <v>3</v>
      </c>
      <c r="E37" s="147">
        <v>1</v>
      </c>
      <c r="F37" s="148">
        <f>IF(D37&gt;E37,1,0)</f>
        <v>1</v>
      </c>
      <c r="G37" s="148">
        <f>IF(E37&gt;D37,1,0)</f>
        <v>0</v>
      </c>
      <c r="H37" s="126"/>
    </row>
    <row r="38" spans="1:8" ht="12.75">
      <c r="A38" s="36" t="s">
        <v>272</v>
      </c>
      <c r="B38" s="36" t="s">
        <v>273</v>
      </c>
      <c r="C38" s="125"/>
      <c r="D38" s="147">
        <v>4</v>
      </c>
      <c r="E38" s="147">
        <v>0</v>
      </c>
      <c r="F38" s="148">
        <f>IF(D38&gt;E38,1,0)</f>
        <v>1</v>
      </c>
      <c r="G38" s="148">
        <f>IF(E38&gt;D38,1,0)</f>
        <v>0</v>
      </c>
      <c r="H38" s="126"/>
    </row>
    <row r="39" spans="1:8" ht="12.75">
      <c r="A39" s="36" t="s">
        <v>299</v>
      </c>
      <c r="B39" s="36" t="s">
        <v>192</v>
      </c>
      <c r="C39" s="125"/>
      <c r="D39" s="147">
        <v>5</v>
      </c>
      <c r="E39" s="147">
        <v>0</v>
      </c>
      <c r="F39" s="148">
        <f>IF(D39&gt;E39,1,0)</f>
        <v>1</v>
      </c>
      <c r="G39" s="148">
        <f>IF(E39&gt;D39,1,0)</f>
        <v>0</v>
      </c>
      <c r="H39" s="126"/>
    </row>
    <row r="40" spans="1:8" ht="12.75">
      <c r="A40" s="20"/>
      <c r="B40" s="20"/>
      <c r="C40" s="125"/>
      <c r="D40" s="149">
        <f>SUM(D37+D38+D39)</f>
        <v>12</v>
      </c>
      <c r="E40" s="149">
        <f>SUM(E37+E38+E39)</f>
        <v>1</v>
      </c>
      <c r="F40" s="148">
        <f>IF(D40&lt;&gt;E40,IF(D40&gt;E40,1,0),IF(H40&gt;I40,1,0))</f>
        <v>1</v>
      </c>
      <c r="G40" s="148">
        <f>IF(D40&lt;&gt;E40,IF(E40&gt;D40,1,0),IF(I40&gt;H40,1,0))</f>
        <v>0</v>
      </c>
      <c r="H40" s="126"/>
    </row>
    <row r="41" ht="13.5" thickBot="1"/>
    <row r="42" spans="1:5" ht="13.5" thickBot="1">
      <c r="A42" s="52" t="str">
        <f>A18</f>
        <v>SC Napoli 2000</v>
      </c>
      <c r="B42" s="52" t="str">
        <f>B18</f>
        <v>SC Catania</v>
      </c>
      <c r="C42" s="124"/>
      <c r="D42" s="135">
        <f>SUM(F43:F45)</f>
        <v>0</v>
      </c>
      <c r="E42" s="135">
        <f>SUM(G43:G45)</f>
        <v>1</v>
      </c>
    </row>
    <row r="43" spans="1:7" ht="12.75">
      <c r="A43" s="36" t="s">
        <v>274</v>
      </c>
      <c r="B43" s="36" t="s">
        <v>275</v>
      </c>
      <c r="C43" s="125"/>
      <c r="D43" s="147">
        <v>2</v>
      </c>
      <c r="E43" s="147">
        <v>2</v>
      </c>
      <c r="F43" s="148">
        <f>IF(D43&gt;E43,1,0)</f>
        <v>0</v>
      </c>
      <c r="G43" s="148">
        <f>IF(E43&gt;D43,1,0)</f>
        <v>0</v>
      </c>
    </row>
    <row r="44" spans="1:7" ht="12.75">
      <c r="A44" s="36" t="s">
        <v>276</v>
      </c>
      <c r="B44" s="36" t="s">
        <v>277</v>
      </c>
      <c r="C44" s="125"/>
      <c r="D44" s="147">
        <v>1</v>
      </c>
      <c r="E44" s="147">
        <v>1</v>
      </c>
      <c r="F44" s="148">
        <f>IF(D44&gt;E44,1,0)</f>
        <v>0</v>
      </c>
      <c r="G44" s="148">
        <f>IF(E44&gt;D44,1,0)</f>
        <v>0</v>
      </c>
    </row>
    <row r="45" spans="1:7" ht="12.75">
      <c r="A45" s="36" t="s">
        <v>278</v>
      </c>
      <c r="B45" s="36" t="s">
        <v>279</v>
      </c>
      <c r="C45" s="125"/>
      <c r="D45" s="147">
        <v>0</v>
      </c>
      <c r="E45" s="147">
        <v>1</v>
      </c>
      <c r="F45" s="148">
        <f>IF(D45&gt;E45,1,0)</f>
        <v>0</v>
      </c>
      <c r="G45" s="148">
        <f>IF(E45&gt;D45,1,0)</f>
        <v>1</v>
      </c>
    </row>
    <row r="46" spans="1:7" ht="12.75">
      <c r="A46" s="20"/>
      <c r="B46" s="20"/>
      <c r="C46" s="125"/>
      <c r="D46" s="149">
        <f>SUM(D43+D44+D45)</f>
        <v>3</v>
      </c>
      <c r="E46" s="149">
        <f>SUM(E43+E44+E45)</f>
        <v>4</v>
      </c>
      <c r="F46" s="148">
        <f>IF(D46&lt;&gt;E46,IF(D46&gt;E46,1,0),IF(H46&gt;I46,1,0))</f>
        <v>0</v>
      </c>
      <c r="G46" s="148">
        <f>IF(D46&lt;&gt;E46,IF(E46&gt;D46,1,0),IF(I46&gt;H46,1,0))</f>
        <v>1</v>
      </c>
    </row>
    <row r="47" ht="13.5" thickBot="1"/>
    <row r="48" spans="1:5" ht="13.5" thickBot="1">
      <c r="A48" s="52" t="str">
        <f>A19</f>
        <v>SC Fighters</v>
      </c>
      <c r="B48" s="52" t="str">
        <f>B19</f>
        <v>CCT Eagles</v>
      </c>
      <c r="C48" s="124"/>
      <c r="D48" s="135">
        <f>SUM(F49:F51)</f>
        <v>2</v>
      </c>
      <c r="E48" s="135">
        <f>SUM(G49:G51)</f>
        <v>0</v>
      </c>
    </row>
    <row r="49" spans="1:7" ht="12.75">
      <c r="A49" s="36" t="s">
        <v>280</v>
      </c>
      <c r="B49" s="36" t="s">
        <v>281</v>
      </c>
      <c r="C49" s="125"/>
      <c r="D49" s="147">
        <v>4</v>
      </c>
      <c r="E49" s="147">
        <v>3</v>
      </c>
      <c r="F49" s="148">
        <f>IF(D49&gt;E49,1,0)</f>
        <v>1</v>
      </c>
      <c r="G49" s="148">
        <f>IF(E49&gt;D49,1,0)</f>
        <v>0</v>
      </c>
    </row>
    <row r="50" spans="1:7" ht="12.75">
      <c r="A50" s="36" t="s">
        <v>282</v>
      </c>
      <c r="B50" s="36" t="s">
        <v>283</v>
      </c>
      <c r="C50" s="125"/>
      <c r="D50" s="147">
        <v>10</v>
      </c>
      <c r="E50" s="147">
        <v>0</v>
      </c>
      <c r="F50" s="148">
        <f>IF(D50&gt;E50,1,0)</f>
        <v>1</v>
      </c>
      <c r="G50" s="148">
        <f>IF(E50&gt;D50,1,0)</f>
        <v>0</v>
      </c>
    </row>
    <row r="51" spans="1:7" ht="12.75">
      <c r="A51" s="36" t="s">
        <v>285</v>
      </c>
      <c r="B51" s="36" t="s">
        <v>284</v>
      </c>
      <c r="C51" s="125"/>
      <c r="D51" s="147">
        <v>2</v>
      </c>
      <c r="E51" s="147">
        <v>2</v>
      </c>
      <c r="F51" s="148">
        <f>IF(D51&gt;E51,1,0)</f>
        <v>0</v>
      </c>
      <c r="G51" s="148">
        <f>IF(E51&gt;D51,1,0)</f>
        <v>0</v>
      </c>
    </row>
    <row r="52" spans="1:7" ht="12.75">
      <c r="A52" s="20"/>
      <c r="B52" s="20"/>
      <c r="C52" s="125"/>
      <c r="D52" s="149">
        <f>SUM(D49+D50+D51)</f>
        <v>16</v>
      </c>
      <c r="E52" s="149">
        <f>SUM(E49+E50+E51)</f>
        <v>5</v>
      </c>
      <c r="F52" s="148">
        <f>IF(D52&lt;&gt;E52,IF(D52&gt;E52,1,0),IF(H52&gt;I52,1,0))</f>
        <v>1</v>
      </c>
      <c r="G52" s="148">
        <f>IF(D52&lt;&gt;E52,IF(E52&gt;D52,1,0),IF(I52&gt;H52,1,0))</f>
        <v>0</v>
      </c>
    </row>
    <row r="54" ht="12.75">
      <c r="A54" s="96" t="s">
        <v>95</v>
      </c>
    </row>
    <row r="55" ht="13.5" thickBot="1"/>
    <row r="56" spans="1:8" ht="13.5" thickBot="1">
      <c r="A56" s="52" t="str">
        <f>A20</f>
        <v>SC Palermo</v>
      </c>
      <c r="B56" s="52" t="str">
        <f>B20</f>
        <v>SC Catania</v>
      </c>
      <c r="C56" s="124"/>
      <c r="D56" s="135">
        <f>SUM(F57:F59)</f>
        <v>2</v>
      </c>
      <c r="E56" s="135">
        <f>SUM(G57:G59)</f>
        <v>1</v>
      </c>
      <c r="F56" s="145"/>
      <c r="G56" s="146"/>
      <c r="H56" s="146"/>
    </row>
    <row r="57" spans="1:8" ht="12.75">
      <c r="A57" s="36" t="s">
        <v>299</v>
      </c>
      <c r="B57" s="36" t="s">
        <v>275</v>
      </c>
      <c r="C57" s="125"/>
      <c r="D57" s="147">
        <v>2</v>
      </c>
      <c r="E57" s="147">
        <v>1</v>
      </c>
      <c r="F57" s="148">
        <f>IF(D57&gt;E57,1,0)</f>
        <v>1</v>
      </c>
      <c r="G57" s="148">
        <f>IF(E57&gt;D57,1,0)</f>
        <v>0</v>
      </c>
      <c r="H57" s="126"/>
    </row>
    <row r="58" spans="1:8" ht="12.75">
      <c r="A58" s="36" t="s">
        <v>270</v>
      </c>
      <c r="B58" s="36" t="s">
        <v>279</v>
      </c>
      <c r="C58" s="125"/>
      <c r="D58" s="147">
        <v>8</v>
      </c>
      <c r="E58" s="147">
        <v>1</v>
      </c>
      <c r="F58" s="148">
        <f>IF(D58&gt;E58,1,0)</f>
        <v>1</v>
      </c>
      <c r="G58" s="148">
        <f>IF(E58&gt;D58,1,0)</f>
        <v>0</v>
      </c>
      <c r="H58" s="126"/>
    </row>
    <row r="59" spans="1:8" ht="12.75">
      <c r="A59" s="36" t="s">
        <v>272</v>
      </c>
      <c r="B59" s="36" t="s">
        <v>277</v>
      </c>
      <c r="C59" s="125"/>
      <c r="D59" s="147">
        <v>0</v>
      </c>
      <c r="E59" s="147">
        <v>5</v>
      </c>
      <c r="F59" s="148">
        <f>IF(D59&gt;E59,1,0)</f>
        <v>0</v>
      </c>
      <c r="G59" s="148">
        <f>IF(E59&gt;D59,1,0)</f>
        <v>1</v>
      </c>
      <c r="H59" s="126"/>
    </row>
    <row r="60" spans="1:8" ht="12.75">
      <c r="A60" s="20"/>
      <c r="B60" s="20"/>
      <c r="C60" s="125"/>
      <c r="D60" s="149">
        <f>SUM(D57+D58+D59)</f>
        <v>10</v>
      </c>
      <c r="E60" s="149">
        <f>SUM(E57+E58+E59)</f>
        <v>7</v>
      </c>
      <c r="F60" s="148">
        <f>IF(D60&lt;&gt;E60,IF(D60&gt;E60,1,0),IF(H60&gt;I60,1,0))</f>
        <v>1</v>
      </c>
      <c r="G60" s="148">
        <f>IF(D60&lt;&gt;E60,IF(E60&gt;D60,1,0),IF(I60&gt;H60,1,0))</f>
        <v>0</v>
      </c>
      <c r="H60" s="126"/>
    </row>
    <row r="61" ht="13.5" thickBot="1"/>
    <row r="62" spans="1:5" ht="13.5" thickBot="1">
      <c r="A62" s="52" t="str">
        <f>A21</f>
        <v>SC Napoli 2000</v>
      </c>
      <c r="B62" s="52" t="str">
        <f>B21</f>
        <v>CCT Eagles</v>
      </c>
      <c r="C62" s="124"/>
      <c r="D62" s="135">
        <f>SUM(F63:F65)</f>
        <v>3</v>
      </c>
      <c r="E62" s="135">
        <f>SUM(G63:G65)</f>
        <v>0</v>
      </c>
    </row>
    <row r="63" spans="1:7" ht="12.75">
      <c r="A63" s="36" t="s">
        <v>287</v>
      </c>
      <c r="B63" s="36" t="s">
        <v>283</v>
      </c>
      <c r="C63" s="125"/>
      <c r="D63" s="147">
        <v>3</v>
      </c>
      <c r="E63" s="147">
        <v>0</v>
      </c>
      <c r="F63" s="148">
        <f>IF(D63&gt;E63,1,0)</f>
        <v>1</v>
      </c>
      <c r="G63" s="148">
        <f>IF(E63&gt;D63,1,0)</f>
        <v>0</v>
      </c>
    </row>
    <row r="64" spans="1:7" ht="12.75">
      <c r="A64" s="36" t="s">
        <v>274</v>
      </c>
      <c r="B64" s="36" t="s">
        <v>284</v>
      </c>
      <c r="C64" s="125"/>
      <c r="D64" s="147">
        <v>3</v>
      </c>
      <c r="E64" s="147">
        <v>0</v>
      </c>
      <c r="F64" s="148">
        <f>IF(D64&gt;E64,1,0)</f>
        <v>1</v>
      </c>
      <c r="G64" s="148">
        <f>IF(E64&gt;D64,1,0)</f>
        <v>0</v>
      </c>
    </row>
    <row r="65" spans="1:7" ht="12.75">
      <c r="A65" s="36" t="s">
        <v>276</v>
      </c>
      <c r="B65" s="36" t="s">
        <v>288</v>
      </c>
      <c r="C65" s="125"/>
      <c r="D65" s="147">
        <v>2</v>
      </c>
      <c r="E65" s="147">
        <v>0</v>
      </c>
      <c r="F65" s="148">
        <f>IF(D65&gt;E65,1,0)</f>
        <v>1</v>
      </c>
      <c r="G65" s="148">
        <f>IF(E65&gt;D65,1,0)</f>
        <v>0</v>
      </c>
    </row>
    <row r="66" spans="1:7" ht="12.75">
      <c r="A66" s="20"/>
      <c r="B66" s="20"/>
      <c r="C66" s="125"/>
      <c r="D66" s="149">
        <f>SUM(D63+D64+D65)</f>
        <v>8</v>
      </c>
      <c r="E66" s="149">
        <f>SUM(E63+E64+E65)</f>
        <v>0</v>
      </c>
      <c r="F66" s="148">
        <f>IF(D66&lt;&gt;E66,IF(D66&gt;E66,1,0),IF(H66&gt;I66,1,0))</f>
        <v>1</v>
      </c>
      <c r="G66" s="148">
        <f>IF(D66&lt;&gt;E66,IF(E66&gt;D66,1,0),IF(I66&gt;H66,1,0))</f>
        <v>0</v>
      </c>
    </row>
    <row r="67" ht="13.5" thickBot="1"/>
    <row r="68" spans="1:5" ht="13.5" thickBot="1">
      <c r="A68" s="52" t="str">
        <f>A22</f>
        <v>SC Fighters</v>
      </c>
      <c r="B68" s="52" t="str">
        <f>B22</f>
        <v>SC Bagheria</v>
      </c>
      <c r="C68" s="124"/>
      <c r="D68" s="135">
        <f>SUM(F69:F71)</f>
        <v>3</v>
      </c>
      <c r="E68" s="135">
        <f>SUM(G69:G71)</f>
        <v>0</v>
      </c>
    </row>
    <row r="69" spans="1:7" ht="12.75">
      <c r="A69" s="36" t="s">
        <v>282</v>
      </c>
      <c r="B69" s="36" t="s">
        <v>271</v>
      </c>
      <c r="C69" s="125"/>
      <c r="D69" s="147">
        <v>4</v>
      </c>
      <c r="E69" s="147">
        <v>2</v>
      </c>
      <c r="F69" s="148">
        <f>IF(D69&gt;E69,1,0)</f>
        <v>1</v>
      </c>
      <c r="G69" s="148">
        <f>IF(E69&gt;D69,1,0)</f>
        <v>0</v>
      </c>
    </row>
    <row r="70" spans="1:7" ht="12.75">
      <c r="A70" s="36" t="s">
        <v>280</v>
      </c>
      <c r="B70" s="36" t="s">
        <v>273</v>
      </c>
      <c r="C70" s="125"/>
      <c r="D70" s="147">
        <v>4</v>
      </c>
      <c r="E70" s="147">
        <v>0</v>
      </c>
      <c r="F70" s="148">
        <f>IF(D70&gt;E70,1,0)</f>
        <v>1</v>
      </c>
      <c r="G70" s="148">
        <f>IF(E70&gt;D70,1,0)</f>
        <v>0</v>
      </c>
    </row>
    <row r="71" spans="1:7" ht="12.75">
      <c r="A71" s="36" t="s">
        <v>285</v>
      </c>
      <c r="B71" s="36" t="s">
        <v>192</v>
      </c>
      <c r="C71" s="125"/>
      <c r="D71" s="147">
        <v>5</v>
      </c>
      <c r="E71" s="147">
        <v>0</v>
      </c>
      <c r="F71" s="148">
        <f>IF(D71&gt;E71,1,0)</f>
        <v>1</v>
      </c>
      <c r="G71" s="148">
        <f>IF(E71&gt;D71,1,0)</f>
        <v>0</v>
      </c>
    </row>
    <row r="72" spans="1:7" ht="12.75">
      <c r="A72" s="20"/>
      <c r="B72" s="20"/>
      <c r="C72" s="125"/>
      <c r="D72" s="149">
        <f>SUM(D69+D70+D71)</f>
        <v>13</v>
      </c>
      <c r="E72" s="149">
        <f>SUM(E69+E70+E71)</f>
        <v>2</v>
      </c>
      <c r="F72" s="148">
        <f>IF(D72&lt;&gt;E72,IF(D72&gt;E72,1,0),IF(H72&gt;I72,1,0))</f>
        <v>1</v>
      </c>
      <c r="G72" s="148">
        <f>IF(D72&lt;&gt;E72,IF(E72&gt;D72,1,0),IF(I72&gt;H72,1,0))</f>
        <v>0</v>
      </c>
    </row>
    <row r="74" ht="12.75">
      <c r="A74" s="96" t="s">
        <v>96</v>
      </c>
    </row>
    <row r="75" ht="13.5" thickBot="1"/>
    <row r="76" spans="1:8" ht="13.5" thickBot="1">
      <c r="A76" s="52" t="str">
        <f>A23</f>
        <v>SC Palermo</v>
      </c>
      <c r="B76" s="52" t="str">
        <f>B23</f>
        <v>SC Napoli 2000</v>
      </c>
      <c r="C76" s="124"/>
      <c r="D76" s="135">
        <f>SUM(F77:F79)</f>
        <v>2</v>
      </c>
      <c r="E76" s="135">
        <f>SUM(G77:G79)</f>
        <v>0</v>
      </c>
      <c r="F76" s="145"/>
      <c r="G76" s="146"/>
      <c r="H76" s="146"/>
    </row>
    <row r="77" spans="1:8" ht="12.75">
      <c r="A77" s="36" t="s">
        <v>272</v>
      </c>
      <c r="B77" s="36" t="s">
        <v>274</v>
      </c>
      <c r="C77" s="125"/>
      <c r="D77" s="147">
        <v>2</v>
      </c>
      <c r="E77" s="147">
        <v>1</v>
      </c>
      <c r="F77" s="148">
        <f>IF(D77&gt;E77,1,0)</f>
        <v>1</v>
      </c>
      <c r="G77" s="148">
        <f>IF(E77&gt;D77,1,0)</f>
        <v>0</v>
      </c>
      <c r="H77" s="126"/>
    </row>
    <row r="78" spans="1:8" ht="12.75">
      <c r="A78" s="36" t="s">
        <v>299</v>
      </c>
      <c r="B78" s="36" t="s">
        <v>287</v>
      </c>
      <c r="C78" s="125"/>
      <c r="D78" s="147">
        <v>1</v>
      </c>
      <c r="E78" s="147">
        <v>1</v>
      </c>
      <c r="F78" s="148">
        <f>IF(D78&gt;E78,1,0)</f>
        <v>0</v>
      </c>
      <c r="G78" s="148">
        <f>IF(E78&gt;D78,1,0)</f>
        <v>0</v>
      </c>
      <c r="H78" s="126"/>
    </row>
    <row r="79" spans="1:8" ht="12.75">
      <c r="A79" s="36" t="s">
        <v>270</v>
      </c>
      <c r="B79" s="36" t="s">
        <v>276</v>
      </c>
      <c r="C79" s="125"/>
      <c r="D79" s="147">
        <v>6</v>
      </c>
      <c r="E79" s="147">
        <v>1</v>
      </c>
      <c r="F79" s="148">
        <f>IF(D79&gt;E79,1,0)</f>
        <v>1</v>
      </c>
      <c r="G79" s="148">
        <f>IF(E79&gt;D79,1,0)</f>
        <v>0</v>
      </c>
      <c r="H79" s="126"/>
    </row>
    <row r="80" spans="1:8" ht="12.75">
      <c r="A80" s="20"/>
      <c r="B80" s="20"/>
      <c r="C80" s="125"/>
      <c r="D80" s="149">
        <f>SUM(D77+D78+D79)</f>
        <v>9</v>
      </c>
      <c r="E80" s="149">
        <f>SUM(E77+E78+E79)</f>
        <v>3</v>
      </c>
      <c r="F80" s="148">
        <f>IF(D80&lt;&gt;E80,IF(D80&gt;E80,1,0),IF(H80&gt;I80,1,0))</f>
        <v>1</v>
      </c>
      <c r="G80" s="148">
        <f>IF(D80&lt;&gt;E80,IF(E80&gt;D80,1,0),IF(I80&gt;H80,1,0))</f>
        <v>0</v>
      </c>
      <c r="H80" s="126"/>
    </row>
    <row r="81" ht="13.5" thickBot="1"/>
    <row r="82" spans="1:5" ht="13.5" thickBot="1">
      <c r="A82" s="52" t="str">
        <f>A24</f>
        <v>SC Fighters</v>
      </c>
      <c r="B82" s="52" t="str">
        <f>B24</f>
        <v>SC Catania</v>
      </c>
      <c r="C82" s="124"/>
      <c r="D82" s="135">
        <f>SUM(F83:F85)</f>
        <v>2</v>
      </c>
      <c r="E82" s="135">
        <f>SUM(G83:G85)</f>
        <v>0</v>
      </c>
    </row>
    <row r="83" spans="1:7" ht="12.75">
      <c r="A83" s="36" t="s">
        <v>280</v>
      </c>
      <c r="B83" s="36" t="s">
        <v>279</v>
      </c>
      <c r="C83" s="125"/>
      <c r="D83" s="147">
        <v>5</v>
      </c>
      <c r="E83" s="147">
        <v>2</v>
      </c>
      <c r="F83" s="148">
        <f>IF(D83&gt;E83,1,0)</f>
        <v>1</v>
      </c>
      <c r="G83" s="148">
        <f>IF(E83&gt;D83,1,0)</f>
        <v>0</v>
      </c>
    </row>
    <row r="84" spans="1:7" ht="12.75">
      <c r="A84" s="36" t="s">
        <v>282</v>
      </c>
      <c r="B84" s="36" t="s">
        <v>275</v>
      </c>
      <c r="C84" s="125"/>
      <c r="D84" s="147">
        <v>4</v>
      </c>
      <c r="E84" s="147">
        <v>2</v>
      </c>
      <c r="F84" s="148">
        <f>IF(D84&gt;E84,1,0)</f>
        <v>1</v>
      </c>
      <c r="G84" s="148">
        <f>IF(E84&gt;D84,1,0)</f>
        <v>0</v>
      </c>
    </row>
    <row r="85" spans="1:7" ht="12.75">
      <c r="A85" s="36" t="s">
        <v>285</v>
      </c>
      <c r="B85" s="36" t="s">
        <v>277</v>
      </c>
      <c r="C85" s="125"/>
      <c r="D85" s="147">
        <v>1</v>
      </c>
      <c r="E85" s="147">
        <v>1</v>
      </c>
      <c r="F85" s="148">
        <f>IF(D85&gt;E85,1,0)</f>
        <v>0</v>
      </c>
      <c r="G85" s="148">
        <f>IF(E85&gt;D85,1,0)</f>
        <v>0</v>
      </c>
    </row>
    <row r="86" spans="1:7" ht="12.75">
      <c r="A86" s="20"/>
      <c r="B86" s="20"/>
      <c r="C86" s="125"/>
      <c r="D86" s="149">
        <f>SUM(D83+D84+D85)</f>
        <v>10</v>
      </c>
      <c r="E86" s="149">
        <f>SUM(E83+E84+E85)</f>
        <v>5</v>
      </c>
      <c r="F86" s="148">
        <f>IF(D86&lt;&gt;E86,IF(D86&gt;E86,1,0),IF(H86&gt;I86,1,0))</f>
        <v>1</v>
      </c>
      <c r="G86" s="148">
        <f>IF(D86&lt;&gt;E86,IF(E86&gt;D86,1,0),IF(I86&gt;H86,1,0))</f>
        <v>0</v>
      </c>
    </row>
    <row r="87" ht="13.5" thickBot="1"/>
    <row r="88" spans="1:5" ht="13.5" thickBot="1">
      <c r="A88" s="52" t="str">
        <f>A25</f>
        <v>SC Bagheria</v>
      </c>
      <c r="B88" s="52" t="str">
        <f>B25</f>
        <v>CCT Eagles</v>
      </c>
      <c r="C88" s="124"/>
      <c r="D88" s="135">
        <f>SUM(F89:F91)</f>
        <v>1</v>
      </c>
      <c r="E88" s="135">
        <f>SUM(G89:G91)</f>
        <v>2</v>
      </c>
    </row>
    <row r="89" spans="1:7" ht="12.75">
      <c r="A89" s="36" t="s">
        <v>273</v>
      </c>
      <c r="B89" s="36" t="s">
        <v>297</v>
      </c>
      <c r="C89" s="125"/>
      <c r="D89" s="147">
        <v>1</v>
      </c>
      <c r="E89" s="147">
        <v>3</v>
      </c>
      <c r="F89" s="148">
        <f>IF(D89&gt;E89,1,0)</f>
        <v>0</v>
      </c>
      <c r="G89" s="148">
        <f>IF(E89&gt;D89,1,0)</f>
        <v>1</v>
      </c>
    </row>
    <row r="90" spans="1:7" ht="12.75">
      <c r="A90" s="36" t="s">
        <v>271</v>
      </c>
      <c r="B90" s="36" t="s">
        <v>284</v>
      </c>
      <c r="C90" s="125"/>
      <c r="D90" s="147">
        <v>3</v>
      </c>
      <c r="E90" s="147">
        <v>2</v>
      </c>
      <c r="F90" s="148">
        <f>IF(D90&gt;E90,1,0)</f>
        <v>1</v>
      </c>
      <c r="G90" s="148">
        <f>IF(E90&gt;D90,1,0)</f>
        <v>0</v>
      </c>
    </row>
    <row r="91" spans="1:7" ht="12.75">
      <c r="A91" s="36" t="s">
        <v>192</v>
      </c>
      <c r="B91" s="36" t="s">
        <v>283</v>
      </c>
      <c r="C91" s="125"/>
      <c r="D91" s="147">
        <v>0</v>
      </c>
      <c r="E91" s="147">
        <v>5</v>
      </c>
      <c r="F91" s="148">
        <f>IF(D91&gt;E91,1,0)</f>
        <v>0</v>
      </c>
      <c r="G91" s="148">
        <f>IF(E91&gt;D91,1,0)</f>
        <v>1</v>
      </c>
    </row>
    <row r="92" spans="1:7" ht="12.75">
      <c r="A92" s="20"/>
      <c r="B92" s="20"/>
      <c r="C92" s="125"/>
      <c r="D92" s="149">
        <f>SUM(D89+D90+D91)</f>
        <v>4</v>
      </c>
      <c r="E92" s="149">
        <f>SUM(E89+E90+E91)</f>
        <v>10</v>
      </c>
      <c r="F92" s="148">
        <f>IF(D92&lt;&gt;E92,IF(D92&gt;E92,1,0),IF(H92&gt;I92,1,0))</f>
        <v>0</v>
      </c>
      <c r="G92" s="148">
        <f>IF(D92&lt;&gt;E92,IF(E92&gt;D92,1,0),IF(I92&gt;H92,1,0))</f>
        <v>1</v>
      </c>
    </row>
    <row r="94" ht="12.75">
      <c r="A94" s="96" t="s">
        <v>102</v>
      </c>
    </row>
    <row r="95" ht="13.5" thickBot="1"/>
    <row r="96" spans="1:8" ht="13.5" thickBot="1">
      <c r="A96" s="52" t="str">
        <f>A26</f>
        <v>SC Palermo</v>
      </c>
      <c r="B96" s="52" t="str">
        <f>B26</f>
        <v>CCT Eagles</v>
      </c>
      <c r="C96" s="124"/>
      <c r="D96" s="135">
        <f>SUM(F97:F99)</f>
        <v>2</v>
      </c>
      <c r="E96" s="135">
        <f>SUM(G97:G99)</f>
        <v>1</v>
      </c>
      <c r="F96" s="145"/>
      <c r="G96" s="146"/>
      <c r="H96" s="146"/>
    </row>
    <row r="97" spans="1:8" ht="12.75">
      <c r="A97" s="36" t="s">
        <v>270</v>
      </c>
      <c r="B97" s="36" t="s">
        <v>300</v>
      </c>
      <c r="C97" s="125"/>
      <c r="D97" s="147">
        <v>6</v>
      </c>
      <c r="E97" s="147">
        <v>1</v>
      </c>
      <c r="F97" s="148">
        <f>IF(D97&gt;E97,1,0)</f>
        <v>1</v>
      </c>
      <c r="G97" s="148">
        <f>IF(E97&gt;D97,1,0)</f>
        <v>0</v>
      </c>
      <c r="H97" s="126"/>
    </row>
    <row r="98" spans="1:8" ht="12.75">
      <c r="A98" s="36" t="s">
        <v>272</v>
      </c>
      <c r="B98" s="36" t="s">
        <v>283</v>
      </c>
      <c r="C98" s="125"/>
      <c r="D98" s="147">
        <v>2</v>
      </c>
      <c r="E98" s="147">
        <v>3</v>
      </c>
      <c r="F98" s="148">
        <f>IF(D98&gt;E98,1,0)</f>
        <v>0</v>
      </c>
      <c r="G98" s="148">
        <f>IF(E98&gt;D98,1,0)</f>
        <v>1</v>
      </c>
      <c r="H98" s="126"/>
    </row>
    <row r="99" spans="1:8" ht="12.75">
      <c r="A99" s="36" t="s">
        <v>299</v>
      </c>
      <c r="B99" s="36" t="s">
        <v>284</v>
      </c>
      <c r="C99" s="125"/>
      <c r="D99" s="147">
        <v>4</v>
      </c>
      <c r="E99" s="147">
        <v>0</v>
      </c>
      <c r="F99" s="148">
        <f>IF(D99&gt;E99,1,0)</f>
        <v>1</v>
      </c>
      <c r="G99" s="148">
        <f>IF(E99&gt;D99,1,0)</f>
        <v>0</v>
      </c>
      <c r="H99" s="126"/>
    </row>
    <row r="100" spans="1:8" ht="12.75">
      <c r="A100" s="20"/>
      <c r="B100" s="20"/>
      <c r="C100" s="125"/>
      <c r="D100" s="149">
        <f>SUM(D97+D98+D99)</f>
        <v>12</v>
      </c>
      <c r="E100" s="149">
        <f>SUM(E97+E98+E99)</f>
        <v>4</v>
      </c>
      <c r="F100" s="148">
        <f>IF(D100&lt;&gt;E100,IF(D100&gt;E100,1,0),IF(H100&gt;I100,1,0))</f>
        <v>1</v>
      </c>
      <c r="G100" s="148">
        <f>IF(D100&lt;&gt;E100,IF(E100&gt;D100,1,0),IF(I100&gt;H100,1,0))</f>
        <v>0</v>
      </c>
      <c r="H100" s="126"/>
    </row>
    <row r="101" ht="13.5" thickBot="1"/>
    <row r="102" spans="1:5" ht="13.5" thickBot="1">
      <c r="A102" s="52" t="str">
        <f>A27</f>
        <v>SC Napoli 2000</v>
      </c>
      <c r="B102" s="52" t="str">
        <f>B27</f>
        <v>SC Fighters</v>
      </c>
      <c r="C102" s="124"/>
      <c r="D102" s="135">
        <f>SUM(F103:F105)</f>
        <v>0</v>
      </c>
      <c r="E102" s="135">
        <f>SUM(G103:G105)</f>
        <v>2</v>
      </c>
    </row>
    <row r="103" spans="1:7" ht="12.75">
      <c r="A103" s="36" t="s">
        <v>276</v>
      </c>
      <c r="B103" s="36" t="s">
        <v>280</v>
      </c>
      <c r="C103" s="125"/>
      <c r="D103" s="147">
        <v>1</v>
      </c>
      <c r="E103" s="147">
        <v>1</v>
      </c>
      <c r="F103" s="148">
        <f>IF(D103&gt;E103,1,0)</f>
        <v>0</v>
      </c>
      <c r="G103" s="148">
        <f>IF(E103&gt;D103,1,0)</f>
        <v>0</v>
      </c>
    </row>
    <row r="104" spans="1:7" ht="12.75">
      <c r="A104" s="36" t="s">
        <v>278</v>
      </c>
      <c r="B104" s="36" t="s">
        <v>282</v>
      </c>
      <c r="C104" s="125"/>
      <c r="D104" s="147">
        <v>0</v>
      </c>
      <c r="E104" s="147">
        <v>7</v>
      </c>
      <c r="F104" s="148">
        <f>IF(D104&gt;E104,1,0)</f>
        <v>0</v>
      </c>
      <c r="G104" s="148">
        <f>IF(E104&gt;D104,1,0)</f>
        <v>1</v>
      </c>
    </row>
    <row r="105" spans="1:7" ht="12.75">
      <c r="A105" s="36" t="s">
        <v>287</v>
      </c>
      <c r="B105" s="36" t="s">
        <v>301</v>
      </c>
      <c r="C105" s="125"/>
      <c r="D105" s="147">
        <v>0</v>
      </c>
      <c r="E105" s="147">
        <v>1</v>
      </c>
      <c r="F105" s="148">
        <f>IF(D105&gt;E105,1,0)</f>
        <v>0</v>
      </c>
      <c r="G105" s="148">
        <f>IF(E105&gt;D105,1,0)</f>
        <v>1</v>
      </c>
    </row>
    <row r="106" spans="1:7" ht="12.75">
      <c r="A106" s="20"/>
      <c r="B106" s="20"/>
      <c r="C106" s="125"/>
      <c r="D106" s="149">
        <f>SUM(D103+D104+D105)</f>
        <v>1</v>
      </c>
      <c r="E106" s="149">
        <f>SUM(E103+E104+E105)</f>
        <v>9</v>
      </c>
      <c r="F106" s="148">
        <f>IF(D106&lt;&gt;E106,IF(D106&gt;E106,1,0),IF(H106&gt;I106,1,0))</f>
        <v>0</v>
      </c>
      <c r="G106" s="148">
        <f>IF(D106&lt;&gt;E106,IF(E106&gt;D106,1,0),IF(I106&gt;H106,1,0))</f>
        <v>1</v>
      </c>
    </row>
    <row r="107" ht="13.5" thickBot="1"/>
    <row r="108" spans="1:5" ht="13.5" thickBot="1">
      <c r="A108" s="52" t="str">
        <f>A28</f>
        <v>SC Bagheria</v>
      </c>
      <c r="B108" s="52" t="str">
        <f>B28</f>
        <v>SC Catania</v>
      </c>
      <c r="C108" s="124"/>
      <c r="D108" s="135">
        <f>SUM(F109:F111)</f>
        <v>1</v>
      </c>
      <c r="E108" s="135">
        <f>SUM(G109:G111)</f>
        <v>2</v>
      </c>
    </row>
    <row r="109" spans="1:7" ht="12.75">
      <c r="A109" s="36" t="s">
        <v>273</v>
      </c>
      <c r="B109" s="36" t="s">
        <v>277</v>
      </c>
      <c r="C109" s="125"/>
      <c r="D109" s="147">
        <v>0</v>
      </c>
      <c r="E109" s="147">
        <v>6</v>
      </c>
      <c r="F109" s="148">
        <f>IF(D109&gt;E109,1,0)</f>
        <v>0</v>
      </c>
      <c r="G109" s="148">
        <f>IF(E109&gt;D109,1,0)</f>
        <v>1</v>
      </c>
    </row>
    <row r="110" spans="1:7" ht="12.75">
      <c r="A110" s="36" t="s">
        <v>271</v>
      </c>
      <c r="B110" s="36" t="s">
        <v>279</v>
      </c>
      <c r="C110" s="125"/>
      <c r="D110" s="147">
        <v>1</v>
      </c>
      <c r="E110" s="147">
        <v>0</v>
      </c>
      <c r="F110" s="148">
        <f>IF(D110&gt;E110,1,0)</f>
        <v>1</v>
      </c>
      <c r="G110" s="148">
        <f>IF(E110&gt;D110,1,0)</f>
        <v>0</v>
      </c>
    </row>
    <row r="111" spans="1:7" ht="12.75">
      <c r="A111" s="36" t="s">
        <v>192</v>
      </c>
      <c r="B111" s="36" t="s">
        <v>275</v>
      </c>
      <c r="C111" s="125"/>
      <c r="D111" s="147">
        <v>0</v>
      </c>
      <c r="E111" s="147">
        <v>5</v>
      </c>
      <c r="F111" s="148">
        <f>IF(D111&gt;E111,1,0)</f>
        <v>0</v>
      </c>
      <c r="G111" s="148">
        <f>IF(E111&gt;D111,1,0)</f>
        <v>1</v>
      </c>
    </row>
    <row r="112" spans="1:7" ht="12.75">
      <c r="A112" s="20"/>
      <c r="B112" s="20"/>
      <c r="C112" s="125"/>
      <c r="D112" s="149">
        <f>SUM(D109+D110+D111)</f>
        <v>1</v>
      </c>
      <c r="E112" s="149">
        <f>SUM(E109+E110+E111)</f>
        <v>11</v>
      </c>
      <c r="F112" s="148">
        <f>IF(D112&lt;&gt;E112,IF(D112&gt;E112,1,0),IF(H112&gt;I112,1,0))</f>
        <v>0</v>
      </c>
      <c r="G112" s="148">
        <f>IF(D112&lt;&gt;E112,IF(E112&gt;D112,1,0),IF(I112&gt;H112,1,0))</f>
        <v>1</v>
      </c>
    </row>
    <row r="114" ht="12.75">
      <c r="A114" s="96" t="s">
        <v>189</v>
      </c>
    </row>
    <row r="115" ht="13.5" thickBot="1"/>
    <row r="116" spans="1:8" ht="13.5" thickBot="1">
      <c r="A116" s="52" t="str">
        <f>A29</f>
        <v>SC Palermo</v>
      </c>
      <c r="B116" s="52" t="str">
        <f>B29</f>
        <v>SC Fighters</v>
      </c>
      <c r="C116" s="124"/>
      <c r="D116" s="135">
        <f>SUM(F117:F119)</f>
        <v>2</v>
      </c>
      <c r="E116" s="135">
        <f>SUM(G117:G119)</f>
        <v>1</v>
      </c>
      <c r="F116" s="145"/>
      <c r="G116" s="146"/>
      <c r="H116" s="146"/>
    </row>
    <row r="117" spans="1:8" ht="12.75">
      <c r="A117" s="36" t="s">
        <v>272</v>
      </c>
      <c r="B117" s="36" t="s">
        <v>282</v>
      </c>
      <c r="C117" s="125"/>
      <c r="D117" s="147">
        <v>2</v>
      </c>
      <c r="E117" s="147">
        <v>5</v>
      </c>
      <c r="F117" s="148">
        <f>IF(D117&gt;E117,1,0)</f>
        <v>0</v>
      </c>
      <c r="G117" s="148">
        <f>IF(E117&gt;D117,1,0)</f>
        <v>1</v>
      </c>
      <c r="H117" s="126"/>
    </row>
    <row r="118" spans="1:8" ht="12.75">
      <c r="A118" s="36" t="s">
        <v>299</v>
      </c>
      <c r="B118" s="36" t="s">
        <v>285</v>
      </c>
      <c r="C118" s="125"/>
      <c r="D118" s="147">
        <v>2</v>
      </c>
      <c r="E118" s="147">
        <v>1</v>
      </c>
      <c r="F118" s="148">
        <f>IF(D118&gt;E118,1,0)</f>
        <v>1</v>
      </c>
      <c r="G118" s="148">
        <f>IF(E118&gt;D118,1,0)</f>
        <v>0</v>
      </c>
      <c r="H118" s="126"/>
    </row>
    <row r="119" spans="1:8" ht="12.75">
      <c r="A119" s="36" t="s">
        <v>270</v>
      </c>
      <c r="B119" s="36" t="s">
        <v>280</v>
      </c>
      <c r="C119" s="125"/>
      <c r="D119" s="147">
        <v>6</v>
      </c>
      <c r="E119" s="147">
        <v>0</v>
      </c>
      <c r="F119" s="148">
        <f>IF(D119&gt;E119,1,0)</f>
        <v>1</v>
      </c>
      <c r="G119" s="148">
        <f>IF(E119&gt;D119,1,0)</f>
        <v>0</v>
      </c>
      <c r="H119" s="126"/>
    </row>
    <row r="120" spans="1:8" ht="12.75">
      <c r="A120" s="20"/>
      <c r="B120" s="20"/>
      <c r="C120" s="125"/>
      <c r="D120" s="149">
        <f>SUM(D117+D118+D119)</f>
        <v>10</v>
      </c>
      <c r="E120" s="149">
        <f>SUM(E117+E118+E119)</f>
        <v>6</v>
      </c>
      <c r="F120" s="148">
        <f>IF(D120&lt;&gt;E120,IF(D120&gt;E120,1,0),IF(H120&gt;I120,1,0))</f>
        <v>1</v>
      </c>
      <c r="G120" s="148">
        <f>IF(D120&lt;&gt;E120,IF(E120&gt;D120,1,0),IF(I120&gt;H120,1,0))</f>
        <v>0</v>
      </c>
      <c r="H120" s="126"/>
    </row>
    <row r="121" ht="13.5" thickBot="1"/>
    <row r="122" spans="1:5" ht="13.5" thickBot="1">
      <c r="A122" s="52" t="str">
        <f>A30</f>
        <v>SC Napoli 2000</v>
      </c>
      <c r="B122" s="52" t="str">
        <f>B30</f>
        <v>SC Bagheria</v>
      </c>
      <c r="C122" s="124"/>
      <c r="D122" s="135">
        <f>SUM(F123:F125)</f>
        <v>2</v>
      </c>
      <c r="E122" s="135">
        <f>SUM(G123:G125)</f>
        <v>1</v>
      </c>
    </row>
    <row r="123" spans="1:7" ht="12.75">
      <c r="A123" s="36" t="s">
        <v>287</v>
      </c>
      <c r="B123" s="36" t="s">
        <v>273</v>
      </c>
      <c r="C123" s="125"/>
      <c r="D123" s="147">
        <v>2</v>
      </c>
      <c r="E123" s="147">
        <v>3</v>
      </c>
      <c r="F123" s="148">
        <f>IF(D123&gt;E123,1,0)</f>
        <v>0</v>
      </c>
      <c r="G123" s="148">
        <f>IF(E123&gt;D123,1,0)</f>
        <v>1</v>
      </c>
    </row>
    <row r="124" spans="1:7" ht="12.75">
      <c r="A124" s="36" t="s">
        <v>276</v>
      </c>
      <c r="B124" s="36" t="s">
        <v>271</v>
      </c>
      <c r="C124" s="125"/>
      <c r="D124" s="147">
        <v>4</v>
      </c>
      <c r="E124" s="147">
        <v>3</v>
      </c>
      <c r="F124" s="148">
        <f>IF(D124&gt;E124,1,0)</f>
        <v>1</v>
      </c>
      <c r="G124" s="148">
        <f>IF(E124&gt;D124,1,0)</f>
        <v>0</v>
      </c>
    </row>
    <row r="125" spans="1:7" ht="12.75">
      <c r="A125" s="36" t="s">
        <v>274</v>
      </c>
      <c r="B125" s="36" t="s">
        <v>192</v>
      </c>
      <c r="C125" s="125"/>
      <c r="D125" s="147">
        <v>5</v>
      </c>
      <c r="E125" s="147">
        <v>0</v>
      </c>
      <c r="F125" s="148">
        <f>IF(D125&gt;E125,1,0)</f>
        <v>1</v>
      </c>
      <c r="G125" s="148">
        <f>IF(E125&gt;D125,1,0)</f>
        <v>0</v>
      </c>
    </row>
    <row r="126" spans="1:7" ht="12.75">
      <c r="A126" s="20"/>
      <c r="B126" s="20"/>
      <c r="C126" s="125"/>
      <c r="D126" s="149">
        <f>SUM(D123+D124+D125)</f>
        <v>11</v>
      </c>
      <c r="E126" s="149">
        <f>SUM(E123+E124+E125)</f>
        <v>6</v>
      </c>
      <c r="F126" s="148">
        <f>IF(D126&lt;&gt;E126,IF(D126&gt;E126,1,0),IF(H126&gt;I126,1,0))</f>
        <v>1</v>
      </c>
      <c r="G126" s="148">
        <f>IF(D126&lt;&gt;E126,IF(E126&gt;D126,1,0),IF(I126&gt;H126,1,0))</f>
        <v>0</v>
      </c>
    </row>
    <row r="127" ht="13.5" thickBot="1"/>
    <row r="128" spans="1:5" ht="13.5" thickBot="1">
      <c r="A128" s="52" t="str">
        <f>A31</f>
        <v>SC Catania</v>
      </c>
      <c r="B128" s="52" t="str">
        <f>B31</f>
        <v>CCT Eagles</v>
      </c>
      <c r="C128" s="124"/>
      <c r="D128" s="135">
        <f>SUM(F129:F131)</f>
        <v>3</v>
      </c>
      <c r="E128" s="135">
        <f>SUM(G129:G131)</f>
        <v>0</v>
      </c>
    </row>
    <row r="129" spans="1:7" ht="12.75">
      <c r="A129" s="36" t="s">
        <v>275</v>
      </c>
      <c r="B129" s="36" t="s">
        <v>283</v>
      </c>
      <c r="C129" s="125"/>
      <c r="D129" s="147">
        <v>2</v>
      </c>
      <c r="E129" s="147">
        <v>0</v>
      </c>
      <c r="F129" s="148">
        <f>IF(D129&gt;E129,1,0)</f>
        <v>1</v>
      </c>
      <c r="G129" s="148">
        <f>IF(E129&gt;D129,1,0)</f>
        <v>0</v>
      </c>
    </row>
    <row r="130" spans="1:7" ht="12.75">
      <c r="A130" s="36" t="s">
        <v>277</v>
      </c>
      <c r="B130" s="36" t="s">
        <v>284</v>
      </c>
      <c r="C130" s="125"/>
      <c r="D130" s="147">
        <v>4</v>
      </c>
      <c r="E130" s="147">
        <v>0</v>
      </c>
      <c r="F130" s="148">
        <f>IF(D130&gt;E130,1,0)</f>
        <v>1</v>
      </c>
      <c r="G130" s="148">
        <f>IF(E130&gt;D130,1,0)</f>
        <v>0</v>
      </c>
    </row>
    <row r="131" spans="1:7" ht="12.75">
      <c r="A131" s="36" t="s">
        <v>279</v>
      </c>
      <c r="B131" s="36" t="s">
        <v>288</v>
      </c>
      <c r="C131" s="125"/>
      <c r="D131" s="147">
        <v>1</v>
      </c>
      <c r="E131" s="147">
        <v>0</v>
      </c>
      <c r="F131" s="148">
        <f>IF(D131&gt;E131,1,0)</f>
        <v>1</v>
      </c>
      <c r="G131" s="148">
        <f>IF(E131&gt;D131,1,0)</f>
        <v>0</v>
      </c>
    </row>
    <row r="132" spans="1:7" ht="12.75">
      <c r="A132" s="20"/>
      <c r="B132" s="20"/>
      <c r="C132" s="125"/>
      <c r="D132" s="149">
        <f>SUM(D129+D130+D131)</f>
        <v>7</v>
      </c>
      <c r="E132" s="149">
        <f>SUM(E129+E130+E131)</f>
        <v>0</v>
      </c>
      <c r="F132" s="148">
        <f>IF(D132&lt;&gt;E132,IF(D132&gt;E132,1,0),IF(H132&gt;I132,1,0))</f>
        <v>1</v>
      </c>
      <c r="G132" s="148">
        <f>IF(D132&lt;&gt;E132,IF(E132&gt;D132,1,0),IF(I132&gt;H132,1,0))</f>
        <v>0</v>
      </c>
    </row>
  </sheetData>
  <mergeCells count="4">
    <mergeCell ref="B1:N1"/>
    <mergeCell ref="B2:N2"/>
    <mergeCell ref="B3:N3"/>
    <mergeCell ref="B4:N4"/>
  </mergeCells>
  <printOptions/>
  <pageMargins left="0.11811023622047245" right="0.1181102362204724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918"/>
  <sheetViews>
    <sheetView workbookViewId="0" topLeftCell="A337">
      <selection activeCell="N856" sqref="N856"/>
    </sheetView>
  </sheetViews>
  <sheetFormatPr defaultColWidth="8.7109375" defaultRowHeight="12.75"/>
  <cols>
    <col min="1" max="1" width="11.57421875" style="0" customWidth="1"/>
    <col min="2" max="2" width="8.7109375" style="0" customWidth="1"/>
    <col min="3" max="6" width="11.57421875" style="0" customWidth="1"/>
    <col min="7" max="8" width="5.7109375" style="0" customWidth="1"/>
    <col min="9" max="16384" width="11.57421875" style="0" customWidth="1"/>
  </cols>
  <sheetData>
    <row r="1" spans="1:14" ht="18.75">
      <c r="A1" s="7"/>
      <c r="B1" s="7"/>
      <c r="C1" s="160" t="s">
        <v>240</v>
      </c>
      <c r="D1" s="160"/>
      <c r="E1" s="160"/>
      <c r="F1" s="160"/>
      <c r="G1" s="160"/>
      <c r="H1" s="160"/>
      <c r="I1" s="160"/>
      <c r="J1" s="160"/>
      <c r="K1" s="7"/>
      <c r="L1" s="7"/>
      <c r="M1" s="7"/>
      <c r="N1" s="7"/>
    </row>
    <row r="2" spans="1:14" ht="18.75">
      <c r="A2" s="7"/>
      <c r="B2" s="7"/>
      <c r="C2" s="160" t="s">
        <v>21</v>
      </c>
      <c r="D2" s="160"/>
      <c r="E2" s="160"/>
      <c r="F2" s="160"/>
      <c r="G2" s="160"/>
      <c r="H2" s="160"/>
      <c r="I2" s="160"/>
      <c r="J2" s="160"/>
      <c r="K2" s="7"/>
      <c r="L2" s="7"/>
      <c r="M2" s="7"/>
      <c r="N2" s="7"/>
    </row>
    <row r="3" spans="1:14" ht="26.25">
      <c r="A3" s="140"/>
      <c r="B3" s="140"/>
      <c r="C3" s="161" t="s">
        <v>28</v>
      </c>
      <c r="D3" s="161"/>
      <c r="E3" s="161"/>
      <c r="F3" s="161"/>
      <c r="G3" s="161"/>
      <c r="H3" s="161"/>
      <c r="I3" s="161"/>
      <c r="J3" s="161"/>
      <c r="K3" s="140"/>
      <c r="L3" s="140"/>
      <c r="M3" s="140"/>
      <c r="N3" s="140"/>
    </row>
    <row r="4" spans="1:14" ht="15.75">
      <c r="A4" s="9"/>
      <c r="B4" s="9"/>
      <c r="C4" s="162" t="s">
        <v>242</v>
      </c>
      <c r="D4" s="162"/>
      <c r="E4" s="162"/>
      <c r="F4" s="162"/>
      <c r="G4" s="162"/>
      <c r="H4" s="162"/>
      <c r="I4" s="162"/>
      <c r="J4" s="162"/>
      <c r="K4" s="9"/>
      <c r="L4" s="9"/>
      <c r="M4" s="9"/>
      <c r="N4" s="9"/>
    </row>
    <row r="6" spans="1:10" ht="12.75">
      <c r="A6" s="171" t="s">
        <v>227</v>
      </c>
      <c r="B6" s="171"/>
      <c r="C6" s="171"/>
      <c r="D6" s="171"/>
      <c r="E6" s="171"/>
      <c r="F6" s="171"/>
      <c r="G6" s="171"/>
      <c r="H6" s="171"/>
      <c r="I6" s="171"/>
      <c r="J6" s="171"/>
    </row>
    <row r="7" spans="1:10" ht="12.75">
      <c r="A7" s="171"/>
      <c r="B7" s="171"/>
      <c r="C7" s="171"/>
      <c r="D7" s="171"/>
      <c r="E7" s="171"/>
      <c r="F7" s="171"/>
      <c r="G7" s="171"/>
      <c r="H7" s="171"/>
      <c r="I7" s="171"/>
      <c r="J7" s="171"/>
    </row>
    <row r="9" spans="1:10" ht="12.75">
      <c r="A9" s="169" t="s">
        <v>243</v>
      </c>
      <c r="B9" s="169"/>
      <c r="C9" s="169"/>
      <c r="D9" s="169"/>
      <c r="E9" s="169"/>
      <c r="F9" s="169"/>
      <c r="G9" s="169"/>
      <c r="H9" s="169"/>
      <c r="I9" s="169"/>
      <c r="J9" s="169"/>
    </row>
    <row r="10" spans="1:2" ht="12.75">
      <c r="A10" s="1"/>
      <c r="B10" s="1"/>
    </row>
    <row r="11" spans="1:10" ht="12.75">
      <c r="A11" s="1" t="s">
        <v>228</v>
      </c>
      <c r="B11" s="1" t="s">
        <v>229</v>
      </c>
      <c r="C11" s="172" t="s">
        <v>46</v>
      </c>
      <c r="D11" s="172"/>
      <c r="E11" s="172" t="s">
        <v>47</v>
      </c>
      <c r="F11" s="172"/>
      <c r="G11" s="170" t="s">
        <v>41</v>
      </c>
      <c r="H11" s="170"/>
      <c r="I11" s="170" t="s">
        <v>42</v>
      </c>
      <c r="J11" s="170"/>
    </row>
    <row r="13" spans="1:10" ht="12.75">
      <c r="A13" s="121" t="s">
        <v>231</v>
      </c>
      <c r="B13" s="97">
        <v>1</v>
      </c>
      <c r="C13" s="167" t="str">
        <f>open!$A$16</f>
        <v>Daniele Pochesci</v>
      </c>
      <c r="D13" s="167"/>
      <c r="E13" s="167" t="str">
        <f>open!$B$16</f>
        <v>Emanuele Licheri</v>
      </c>
      <c r="F13" s="167"/>
      <c r="G13" s="153">
        <f>open!$D$16</f>
        <v>1</v>
      </c>
      <c r="H13" s="153">
        <f>open!$E$16</f>
        <v>0</v>
      </c>
      <c r="I13" s="168" t="str">
        <f>open!$N$16</f>
        <v>Massimo Bolognino</v>
      </c>
      <c r="J13" s="168"/>
    </row>
    <row r="14" spans="1:10" ht="12.75">
      <c r="A14" s="121" t="s">
        <v>231</v>
      </c>
      <c r="B14" s="97">
        <v>2</v>
      </c>
      <c r="C14" s="167" t="str">
        <f>open!$A$17</f>
        <v>Saverio Bari</v>
      </c>
      <c r="D14" s="167"/>
      <c r="E14" s="167" t="str">
        <f>open!$B$17</f>
        <v>Andrea Lampugnani</v>
      </c>
      <c r="F14" s="167"/>
      <c r="G14" s="153">
        <f>open!$D$17</f>
        <v>3</v>
      </c>
      <c r="H14" s="153">
        <f>open!$E$17</f>
        <v>0</v>
      </c>
      <c r="I14" s="168" t="str">
        <f>open!$N$17</f>
        <v>Stefano Buono</v>
      </c>
      <c r="J14" s="168"/>
    </row>
    <row r="15" spans="1:10" ht="12.75">
      <c r="A15" s="121" t="s">
        <v>231</v>
      </c>
      <c r="B15" s="97">
        <v>3</v>
      </c>
      <c r="C15" s="167" t="str">
        <f>open!$A$18</f>
        <v>Fabrizio Fedele</v>
      </c>
      <c r="D15" s="167"/>
      <c r="E15" s="167" t="str">
        <f>open!$B$18</f>
        <v>Edoardo Bellotto</v>
      </c>
      <c r="F15" s="167"/>
      <c r="G15" s="153">
        <f>open!$D$18</f>
        <v>0</v>
      </c>
      <c r="H15" s="153">
        <f>open!$E$18</f>
        <v>0</v>
      </c>
      <c r="I15" s="168" t="str">
        <f>open!$N$18</f>
        <v>Mauro Petrini</v>
      </c>
      <c r="J15" s="168"/>
    </row>
    <row r="16" spans="1:10" ht="12.75">
      <c r="A16" s="121" t="s">
        <v>231</v>
      </c>
      <c r="B16" s="97">
        <v>4</v>
      </c>
      <c r="C16" s="167" t="str">
        <f>open!$A$70</f>
        <v>Lucio Canicchio</v>
      </c>
      <c r="D16" s="167"/>
      <c r="E16" s="167" t="str">
        <f>open!$B$70</f>
        <v>Mario Corradi</v>
      </c>
      <c r="F16" s="167"/>
      <c r="G16" s="153">
        <f>open!$D$70</f>
        <v>1</v>
      </c>
      <c r="H16" s="153">
        <f>open!$E$70</f>
        <v>0</v>
      </c>
      <c r="I16" s="168" t="str">
        <f>open!$N$70</f>
        <v>Michelangelo Mazzilli</v>
      </c>
      <c r="J16" s="168"/>
    </row>
    <row r="17" spans="1:10" ht="12.75">
      <c r="A17" s="121" t="s">
        <v>231</v>
      </c>
      <c r="B17" s="97">
        <v>5</v>
      </c>
      <c r="C17" s="167" t="str">
        <f>open!$A$71</f>
        <v>Andrea Di Vincenzo</v>
      </c>
      <c r="D17" s="167"/>
      <c r="E17" s="167" t="str">
        <f>open!$B$71</f>
        <v>Daniele Calcagno</v>
      </c>
      <c r="F17" s="167"/>
      <c r="G17" s="153">
        <f>open!$D$71</f>
        <v>2</v>
      </c>
      <c r="H17" s="153">
        <f>open!$E$71</f>
        <v>0</v>
      </c>
      <c r="I17" s="168" t="str">
        <f>open!$N$71</f>
        <v>Alessandro Arca</v>
      </c>
      <c r="J17" s="168"/>
    </row>
    <row r="18" spans="1:10" ht="12.75">
      <c r="A18" s="121" t="s">
        <v>231</v>
      </c>
      <c r="B18" s="97">
        <v>6</v>
      </c>
      <c r="C18" s="167" t="str">
        <f>open!$A$72</f>
        <v>Matteo Balboni</v>
      </c>
      <c r="D18" s="167"/>
      <c r="E18" s="167" t="str">
        <f>open!$B$72</f>
        <v>Andrea Cucit</v>
      </c>
      <c r="F18" s="167"/>
      <c r="G18" s="153">
        <f>open!$D$72</f>
        <v>3</v>
      </c>
      <c r="H18" s="153">
        <f>open!$E$72</f>
        <v>3</v>
      </c>
      <c r="I18" s="168" t="str">
        <f>open!$N$72</f>
        <v>Federico Mattiangeli</v>
      </c>
      <c r="J18" s="168"/>
    </row>
    <row r="19" spans="1:10" ht="12.75">
      <c r="A19" s="121" t="s">
        <v>232</v>
      </c>
      <c r="B19" s="97">
        <v>7</v>
      </c>
      <c r="C19" s="167" t="str">
        <f>veterani!$A$51</f>
        <v>Francesco Discepoli</v>
      </c>
      <c r="D19" s="167"/>
      <c r="E19" s="167" t="str">
        <f>veterani!$B$51</f>
        <v>Mimmo Zaffino</v>
      </c>
      <c r="F19" s="167"/>
      <c r="G19" s="153">
        <f>veterani!$D$51</f>
        <v>4</v>
      </c>
      <c r="H19" s="153">
        <f>veterani!$E$51</f>
        <v>4</v>
      </c>
      <c r="I19" s="168" t="str">
        <f>veterani!$N$51</f>
        <v>Livio Cerullo</v>
      </c>
      <c r="J19" s="168"/>
    </row>
    <row r="20" spans="1:10" ht="12.75">
      <c r="A20" s="121" t="s">
        <v>232</v>
      </c>
      <c r="B20" s="97">
        <v>8</v>
      </c>
      <c r="C20" s="167" t="str">
        <f>veterani!$A$52</f>
        <v>Riccardo Marinucci</v>
      </c>
      <c r="D20" s="167"/>
      <c r="E20" s="167" t="str">
        <f>veterani!$B$52</f>
        <v>Umberto Battista</v>
      </c>
      <c r="F20" s="167"/>
      <c r="G20" s="153">
        <f>veterani!$D$52</f>
        <v>2</v>
      </c>
      <c r="H20" s="153">
        <f>veterani!$E$52</f>
        <v>0</v>
      </c>
      <c r="I20" s="168" t="str">
        <f>veterani!$N$52</f>
        <v>Emilio Richichi</v>
      </c>
      <c r="J20" s="168"/>
    </row>
    <row r="21" spans="1:10" ht="12.75">
      <c r="A21" s="121" t="s">
        <v>232</v>
      </c>
      <c r="B21" s="97">
        <v>9</v>
      </c>
      <c r="C21" s="167" t="str">
        <f>veterani!$A$53</f>
        <v>Gianluca Galeazzi</v>
      </c>
      <c r="D21" s="167"/>
      <c r="E21" s="167" t="str">
        <f>veterani!$B$53</f>
        <v>Davide Lazzari</v>
      </c>
      <c r="F21" s="167"/>
      <c r="G21" s="153">
        <f>veterani!$D$53</f>
        <v>3</v>
      </c>
      <c r="H21" s="153">
        <f>veterani!$E$53</f>
        <v>2</v>
      </c>
      <c r="I21" s="168" t="str">
        <f>veterani!$N$53</f>
        <v>Francesco Mattiangeli</v>
      </c>
      <c r="J21" s="168"/>
    </row>
    <row r="22" spans="1:10" ht="12.75">
      <c r="A22" s="121" t="s">
        <v>232</v>
      </c>
      <c r="B22" s="97">
        <v>10</v>
      </c>
      <c r="C22" s="167" t="str">
        <f>veterani!$A$54</f>
        <v>Paolo Finardi</v>
      </c>
      <c r="D22" s="167"/>
      <c r="E22" s="167" t="str">
        <f>veterani!$B$54</f>
        <v>Antonello Dalia</v>
      </c>
      <c r="F22" s="167"/>
      <c r="G22" s="153">
        <f>veterani!$D$54</f>
        <v>2</v>
      </c>
      <c r="H22" s="153">
        <f>veterani!$E$54</f>
        <v>0</v>
      </c>
      <c r="I22" s="168" t="str">
        <f>veterani!$N$54</f>
        <v>Mauro Manganello</v>
      </c>
      <c r="J22" s="168"/>
    </row>
    <row r="23" spans="1:10" ht="12.75">
      <c r="A23" s="121" t="s">
        <v>232</v>
      </c>
      <c r="B23" s="97">
        <v>11</v>
      </c>
      <c r="C23" s="167" t="str">
        <f>veterani!$A$93</f>
        <v>Antonio Gentile</v>
      </c>
      <c r="D23" s="167"/>
      <c r="E23" s="167" t="str">
        <f>veterani!$B$93</f>
        <v>Marcello Scarduelli</v>
      </c>
      <c r="F23" s="167"/>
      <c r="G23" s="153">
        <f>veterani!$D$93</f>
        <v>5</v>
      </c>
      <c r="H23" s="153">
        <f>veterani!$E$93</f>
        <v>0</v>
      </c>
      <c r="I23" s="168" t="str">
        <f>veterani!$N$93</f>
        <v>Alessandro Toni</v>
      </c>
      <c r="J23" s="168"/>
    </row>
    <row r="24" spans="1:10" ht="12.75">
      <c r="A24" s="121" t="s">
        <v>232</v>
      </c>
      <c r="B24" s="97">
        <v>12</v>
      </c>
      <c r="C24" s="167" t="str">
        <f>veterani!$A$94</f>
        <v>Flavio Riccomagno</v>
      </c>
      <c r="D24" s="167"/>
      <c r="E24" s="167" t="str">
        <f>veterani!$B$94</f>
        <v>Giovanni Guercia</v>
      </c>
      <c r="F24" s="167"/>
      <c r="G24" s="153">
        <f>veterani!$D$94</f>
        <v>2</v>
      </c>
      <c r="H24" s="153">
        <f>veterani!$E$94</f>
        <v>1</v>
      </c>
      <c r="I24" s="168" t="str">
        <f>veterani!$N$94</f>
        <v>Ugo Murgia</v>
      </c>
      <c r="J24" s="168"/>
    </row>
    <row r="25" spans="1:10" ht="12.75">
      <c r="A25" s="121" t="s">
        <v>235</v>
      </c>
      <c r="B25" s="97">
        <v>13</v>
      </c>
      <c r="C25" s="167" t="str">
        <f>under19!$A$28</f>
        <v>Simone Palmieri</v>
      </c>
      <c r="D25" s="167"/>
      <c r="E25" s="167" t="str">
        <f>under19!$B$28</f>
        <v>Simone Esposito</v>
      </c>
      <c r="F25" s="167"/>
      <c r="G25" s="153">
        <f>under19!$D$28</f>
        <v>2</v>
      </c>
      <c r="H25" s="153">
        <f>under19!$E$28</f>
        <v>1</v>
      </c>
      <c r="I25" s="168" t="str">
        <f>under19!$N$28</f>
        <v>Francesco Lo Presti</v>
      </c>
      <c r="J25" s="168"/>
    </row>
    <row r="26" spans="1:10" ht="12.75">
      <c r="A26" s="121" t="s">
        <v>235</v>
      </c>
      <c r="B26" s="97">
        <v>14</v>
      </c>
      <c r="C26" s="167" t="str">
        <f>under19!$A$29</f>
        <v>Andrea Manganello</v>
      </c>
      <c r="D26" s="167"/>
      <c r="E26" s="167" t="str">
        <f>under19!$B$29</f>
        <v>Pietro De Gennaro</v>
      </c>
      <c r="F26" s="167"/>
      <c r="G26" s="153">
        <f>under19!$D$29</f>
        <v>2</v>
      </c>
      <c r="H26" s="153">
        <f>under19!$E$29</f>
        <v>1</v>
      </c>
      <c r="I26" s="168" t="str">
        <f>under19!$N$29</f>
        <v>Mattia Bellotti</v>
      </c>
      <c r="J26" s="168"/>
    </row>
    <row r="27" spans="1:10" ht="12.75">
      <c r="A27" s="121" t="s">
        <v>233</v>
      </c>
      <c r="B27" s="97">
        <v>15</v>
      </c>
      <c r="C27" s="167" t="str">
        <f>under15!$A$14</f>
        <v>Emanuele Lo Cascio</v>
      </c>
      <c r="D27" s="167"/>
      <c r="E27" s="167" t="str">
        <f>under15!$B$14</f>
        <v>Andrea Ciccarelli</v>
      </c>
      <c r="F27" s="167"/>
      <c r="G27" s="153">
        <f>under15!$D$14</f>
        <v>3</v>
      </c>
      <c r="H27" s="153">
        <f>under15!$E$14</f>
        <v>3</v>
      </c>
      <c r="I27" s="168" t="str">
        <f>under15!$N$14</f>
        <v>Luca Battista</v>
      </c>
      <c r="J27" s="168"/>
    </row>
    <row r="28" spans="1:10" ht="12.75">
      <c r="A28" s="121" t="s">
        <v>233</v>
      </c>
      <c r="B28" s="97">
        <v>16</v>
      </c>
      <c r="C28" s="167" t="str">
        <f>under15!$A$15</f>
        <v>Federico Solari</v>
      </c>
      <c r="D28" s="167"/>
      <c r="E28" s="167" t="str">
        <f>under15!$B$15</f>
        <v>Luigi Di Vito</v>
      </c>
      <c r="F28" s="167"/>
      <c r="G28" s="153">
        <f>under15!$D$15</f>
        <v>3</v>
      </c>
      <c r="H28" s="153">
        <f>under15!$E$15</f>
        <v>1</v>
      </c>
      <c r="I28" s="168" t="str">
        <f>under15!$N$15</f>
        <v>Simone Balbo</v>
      </c>
      <c r="J28" s="168"/>
    </row>
    <row r="29" spans="1:10" ht="12.75">
      <c r="A29" s="121" t="s">
        <v>233</v>
      </c>
      <c r="B29" s="97">
        <v>17</v>
      </c>
      <c r="C29" s="167" t="str">
        <f>under15!$A$33</f>
        <v>Luca Zambello</v>
      </c>
      <c r="D29" s="167"/>
      <c r="E29" s="167" t="str">
        <f>under15!$B$33</f>
        <v>Matteo Lorenzon</v>
      </c>
      <c r="F29" s="167"/>
      <c r="G29" s="153">
        <f>under15!$D$33</f>
        <v>8</v>
      </c>
      <c r="H29" s="153">
        <f>under15!$E$33</f>
        <v>3</v>
      </c>
      <c r="I29" s="168" t="str">
        <f>under15!$N$33</f>
        <v>Luca Colangelo</v>
      </c>
      <c r="J29" s="168"/>
    </row>
    <row r="30" spans="1:10" ht="12.75">
      <c r="A30" s="121" t="s">
        <v>233</v>
      </c>
      <c r="B30" s="97">
        <v>18</v>
      </c>
      <c r="C30" s="167" t="str">
        <f>under15!$A$34</f>
        <v>Antonio Peluso</v>
      </c>
      <c r="D30" s="167"/>
      <c r="E30" s="167" t="str">
        <f>under15!$B$34</f>
        <v>Marek Murgia</v>
      </c>
      <c r="F30" s="167"/>
      <c r="G30" s="153">
        <f>under15!$D$34</f>
        <v>5</v>
      </c>
      <c r="H30" s="153">
        <f>under15!$E$34</f>
        <v>1</v>
      </c>
      <c r="I30" s="168" t="str">
        <f>under15!$N$34</f>
        <v>Gabriele Abate</v>
      </c>
      <c r="J30" s="168"/>
    </row>
    <row r="31" spans="1:10" ht="12.75">
      <c r="A31" s="121" t="s">
        <v>233</v>
      </c>
      <c r="B31" s="97">
        <v>19</v>
      </c>
      <c r="C31" s="167" t="str">
        <f>under15!$A$60</f>
        <v>Micael Caviglia</v>
      </c>
      <c r="D31" s="167"/>
      <c r="E31" s="167" t="str">
        <f>under15!$B$60</f>
        <v>Andi Oktisi</v>
      </c>
      <c r="F31" s="167"/>
      <c r="G31" s="153">
        <f>under15!$D$60</f>
        <v>8</v>
      </c>
      <c r="H31" s="153">
        <f>under15!$E$60</f>
        <v>0</v>
      </c>
      <c r="I31" s="168" t="str">
        <f>under15!$N$60</f>
        <v>Mattia Rajna</v>
      </c>
      <c r="J31" s="168"/>
    </row>
    <row r="32" spans="1:10" ht="12.75">
      <c r="A32" s="121" t="s">
        <v>233</v>
      </c>
      <c r="B32" s="97">
        <v>20</v>
      </c>
      <c r="C32" s="167" t="str">
        <f>under15!$A$61</f>
        <v>Lorenzo Gaia</v>
      </c>
      <c r="D32" s="167"/>
      <c r="E32" s="167" t="str">
        <f>under15!$B$61</f>
        <v>Manuel Mastrantuono</v>
      </c>
      <c r="F32" s="167"/>
      <c r="G32" s="153">
        <f>under15!$D$61</f>
        <v>3</v>
      </c>
      <c r="H32" s="153">
        <f>under15!$E$61</f>
        <v>0</v>
      </c>
      <c r="I32" s="168" t="str">
        <f>under15!$N$61</f>
        <v>Antonio Fucci</v>
      </c>
      <c r="J32" s="168"/>
    </row>
    <row r="33" spans="1:10" ht="12.75">
      <c r="A33" s="121" t="s">
        <v>234</v>
      </c>
      <c r="B33" s="97">
        <v>21</v>
      </c>
      <c r="C33" s="167" t="str">
        <f>under12!$A$15</f>
        <v>Paolo Zambello</v>
      </c>
      <c r="D33" s="167"/>
      <c r="E33" s="167" t="str">
        <f>under12!$B$15</f>
        <v>Filippo Cubeta</v>
      </c>
      <c r="F33" s="167"/>
      <c r="G33" s="153">
        <f>under12!$D$15</f>
        <v>6</v>
      </c>
      <c r="H33" s="153">
        <f>under12!$E$16</f>
        <v>1</v>
      </c>
      <c r="I33" s="168" t="str">
        <f>under12!$N$15</f>
        <v>Valentina Bartolini</v>
      </c>
      <c r="J33" s="168"/>
    </row>
    <row r="34" spans="1:10" ht="12.75">
      <c r="A34" s="121" t="s">
        <v>234</v>
      </c>
      <c r="B34" s="97">
        <v>22</v>
      </c>
      <c r="C34" s="167" t="str">
        <f>under12!$A$16</f>
        <v>Ernesto Gentile</v>
      </c>
      <c r="D34" s="167"/>
      <c r="E34" s="167" t="str">
        <f>under12!$B$16</f>
        <v>Lorenzo Praino</v>
      </c>
      <c r="F34" s="167"/>
      <c r="G34" s="153">
        <f>under12!$D$16</f>
        <v>3</v>
      </c>
      <c r="H34" s="153">
        <f>under12!$E$17</f>
        <v>0</v>
      </c>
      <c r="I34" s="168" t="str">
        <f>under12!$N$16</f>
        <v>Giuditta Lo Cascio</v>
      </c>
      <c r="J34" s="168"/>
    </row>
    <row r="35" spans="1:10" ht="12.75">
      <c r="A35" s="121" t="s">
        <v>234</v>
      </c>
      <c r="B35" s="97">
        <v>23</v>
      </c>
      <c r="C35" s="167" t="str">
        <f>under12!$A$17</f>
        <v>Matteo Ciccarelli</v>
      </c>
      <c r="D35" s="167"/>
      <c r="E35" s="167" t="str">
        <f>under12!$B$17</f>
        <v>Lorenzo Barbano</v>
      </c>
      <c r="F35" s="167"/>
      <c r="G35" s="153">
        <f>under12!$D$17</f>
        <v>6</v>
      </c>
      <c r="H35" s="153">
        <f>under12!$E$18</f>
        <v>1</v>
      </c>
      <c r="I35" s="168" t="str">
        <f>under12!$N$17</f>
        <v>Eleonora Buttitta</v>
      </c>
      <c r="J35" s="168"/>
    </row>
    <row r="36" spans="1:10" ht="12.75">
      <c r="A36" s="121" t="s">
        <v>234</v>
      </c>
      <c r="B36" s="97">
        <v>24</v>
      </c>
      <c r="C36" s="167" t="str">
        <f>under12!$A$63</f>
        <v>Max Fryar</v>
      </c>
      <c r="D36" s="167"/>
      <c r="E36" s="167" t="str">
        <f>under12!$B$63</f>
        <v>Michael Ruocco</v>
      </c>
      <c r="F36" s="167"/>
      <c r="G36" s="153">
        <f>under12!$D$63</f>
        <v>5</v>
      </c>
      <c r="H36" s="153">
        <f>under12!$E$63</f>
        <v>0</v>
      </c>
      <c r="I36" s="168" t="str">
        <f>under12!$N$63</f>
        <v>Sara Guercia</v>
      </c>
      <c r="J36" s="168"/>
    </row>
    <row r="37" spans="1:10" ht="12.75">
      <c r="A37" s="121" t="s">
        <v>234</v>
      </c>
      <c r="B37" s="97">
        <v>25</v>
      </c>
      <c r="C37" s="167" t="str">
        <f>under12!$A$64</f>
        <v>Nicola Borgo</v>
      </c>
      <c r="D37" s="167"/>
      <c r="E37" s="167" t="str">
        <f>under12!$B$64</f>
        <v>Jessie Monticelli</v>
      </c>
      <c r="F37" s="167"/>
      <c r="G37" s="153">
        <f>under12!$D$64</f>
        <v>1</v>
      </c>
      <c r="H37" s="153">
        <f>under12!$E$64</f>
        <v>0</v>
      </c>
      <c r="I37" s="168" t="str">
        <f>under12!$N$64</f>
        <v>Paola Forlani</v>
      </c>
      <c r="J37" s="168"/>
    </row>
    <row r="38" spans="1:10" ht="12.75">
      <c r="A38" s="121" t="s">
        <v>234</v>
      </c>
      <c r="B38" s="97">
        <v>26</v>
      </c>
      <c r="C38" s="167" t="str">
        <f>under12!$A$65</f>
        <v>Claudio Panebianco</v>
      </c>
      <c r="D38" s="167"/>
      <c r="E38" s="167" t="str">
        <f>under12!$B$65</f>
        <v>Marco Di Vito</v>
      </c>
      <c r="F38" s="167"/>
      <c r="G38" s="153">
        <f>under12!$D$65</f>
        <v>5</v>
      </c>
      <c r="H38" s="153">
        <f>under12!$E$65</f>
        <v>0</v>
      </c>
      <c r="I38" s="168" t="str">
        <f>under12!$N$65</f>
        <v>Laura Panza</v>
      </c>
      <c r="J38" s="168"/>
    </row>
    <row r="39" spans="1:10" ht="12.75">
      <c r="A39" s="121" t="s">
        <v>237</v>
      </c>
      <c r="B39" s="97">
        <v>27</v>
      </c>
      <c r="C39" s="167" t="str">
        <f>cadetti!$A$19</f>
        <v>Alberto Gagliardi</v>
      </c>
      <c r="D39" s="167"/>
      <c r="E39" s="167" t="str">
        <f>cadetti!$B$19</f>
        <v>Gaetano Monticelli</v>
      </c>
      <c r="F39" s="167"/>
      <c r="G39" s="153">
        <f>cadetti!$D$19</f>
        <v>3</v>
      </c>
      <c r="H39" s="153">
        <f>cadetti!$E$19</f>
        <v>1</v>
      </c>
      <c r="I39" s="168" t="str">
        <f>cadetti!$N$19</f>
        <v>Matteo Resca</v>
      </c>
      <c r="J39" s="168"/>
    </row>
    <row r="40" spans="1:10" ht="12.75">
      <c r="A40" s="121" t="s">
        <v>237</v>
      </c>
      <c r="B40" s="97">
        <v>28</v>
      </c>
      <c r="C40" s="167" t="str">
        <f>cadetti!$A$20</f>
        <v>Luca Salvadori</v>
      </c>
      <c r="D40" s="167"/>
      <c r="E40" s="167" t="str">
        <f>cadetti!$B$20</f>
        <v>Marcello Bodin de Chatelard</v>
      </c>
      <c r="F40" s="167"/>
      <c r="G40" s="153">
        <f>cadetti!$D$20</f>
        <v>1</v>
      </c>
      <c r="H40" s="153">
        <f>cadetti!$E$20</f>
        <v>3</v>
      </c>
      <c r="I40" s="168" t="str">
        <f>cadetti!$N$20</f>
        <v>Giuseppe Panebianco</v>
      </c>
      <c r="J40" s="168"/>
    </row>
    <row r="41" spans="1:10" ht="12.75">
      <c r="A41" s="97" t="s">
        <v>237</v>
      </c>
      <c r="B41" s="97">
        <v>29</v>
      </c>
      <c r="C41" s="167" t="str">
        <f>cadetti!$A$21</f>
        <v>Carlo Alessi</v>
      </c>
      <c r="D41" s="167"/>
      <c r="E41" s="167" t="str">
        <f>cadetti!$B$21</f>
        <v>Gianfranco Mastrantuono</v>
      </c>
      <c r="F41" s="167"/>
      <c r="G41" s="153">
        <f>cadetti!$D$21</f>
        <v>3</v>
      </c>
      <c r="H41" s="153">
        <f>cadetti!$E$21</f>
        <v>3</v>
      </c>
      <c r="I41" s="168" t="str">
        <f>cadetti!$N$21</f>
        <v>Riccardo Schito</v>
      </c>
      <c r="J41" s="168"/>
    </row>
    <row r="42" spans="1:10" ht="12.75">
      <c r="A42" s="97"/>
      <c r="B42" s="97"/>
      <c r="C42" s="136"/>
      <c r="D42" s="136"/>
      <c r="E42" s="136"/>
      <c r="F42" s="136"/>
      <c r="G42" s="97"/>
      <c r="H42" s="97"/>
      <c r="I42" s="137"/>
      <c r="J42" s="137"/>
    </row>
    <row r="43" spans="1:10" ht="12.75">
      <c r="A43" s="97"/>
      <c r="B43" s="97"/>
      <c r="C43" s="136"/>
      <c r="D43" s="136"/>
      <c r="E43" s="136"/>
      <c r="F43" s="136"/>
      <c r="G43" s="97"/>
      <c r="H43" s="97"/>
      <c r="I43" s="137"/>
      <c r="J43" s="137"/>
    </row>
    <row r="44" spans="1:10" ht="12.75">
      <c r="A44" s="97"/>
      <c r="B44" s="97"/>
      <c r="C44" s="136"/>
      <c r="D44" s="136"/>
      <c r="E44" s="136"/>
      <c r="F44" s="136"/>
      <c r="G44" s="97"/>
      <c r="H44" s="97"/>
      <c r="I44" s="137"/>
      <c r="J44" s="137"/>
    </row>
    <row r="45" spans="1:10" ht="12.75">
      <c r="A45" s="97"/>
      <c r="B45" s="97"/>
      <c r="C45" s="136"/>
      <c r="D45" s="136"/>
      <c r="E45" s="136"/>
      <c r="F45" s="136"/>
      <c r="G45" s="97"/>
      <c r="H45" s="97"/>
      <c r="I45" s="137"/>
      <c r="J45" s="137"/>
    </row>
    <row r="46" spans="1:10" ht="12.75">
      <c r="A46" s="97"/>
      <c r="B46" s="97"/>
      <c r="C46" s="136"/>
      <c r="D46" s="136"/>
      <c r="E46" s="136"/>
      <c r="F46" s="136"/>
      <c r="G46" s="97"/>
      <c r="H46" s="97"/>
      <c r="I46" s="137"/>
      <c r="J46" s="137"/>
    </row>
    <row r="47" spans="1:10" ht="12.75">
      <c r="A47" s="97"/>
      <c r="B47" s="97"/>
      <c r="C47" s="136"/>
      <c r="D47" s="136"/>
      <c r="E47" s="136"/>
      <c r="F47" s="136"/>
      <c r="G47" s="97"/>
      <c r="H47" s="97"/>
      <c r="I47" s="137"/>
      <c r="J47" s="137"/>
    </row>
    <row r="48" spans="1:10" ht="12.75">
      <c r="A48" s="97"/>
      <c r="B48" s="97"/>
      <c r="C48" s="136"/>
      <c r="D48" s="136"/>
      <c r="E48" s="136"/>
      <c r="F48" s="136"/>
      <c r="G48" s="97"/>
      <c r="H48" s="97"/>
      <c r="I48" s="137"/>
      <c r="J48" s="137"/>
    </row>
    <row r="49" spans="1:10" ht="12.75">
      <c r="A49" s="97"/>
      <c r="B49" s="97"/>
      <c r="C49" s="136"/>
      <c r="D49" s="136"/>
      <c r="E49" s="136"/>
      <c r="F49" s="136"/>
      <c r="G49" s="97"/>
      <c r="H49" s="97"/>
      <c r="I49" s="137"/>
      <c r="J49" s="137"/>
    </row>
    <row r="50" spans="1:10" ht="12.75">
      <c r="A50" s="97"/>
      <c r="B50" s="97"/>
      <c r="C50" s="136"/>
      <c r="D50" s="136"/>
      <c r="E50" s="136"/>
      <c r="F50" s="136"/>
      <c r="G50" s="97"/>
      <c r="H50" s="97"/>
      <c r="I50" s="137"/>
      <c r="J50" s="137"/>
    </row>
    <row r="51" spans="1:10" ht="12.75">
      <c r="A51" s="97"/>
      <c r="B51" s="97"/>
      <c r="C51" s="136"/>
      <c r="D51" s="136"/>
      <c r="E51" s="136"/>
      <c r="F51" s="136"/>
      <c r="G51" s="97"/>
      <c r="H51" s="97"/>
      <c r="I51" s="137"/>
      <c r="J51" s="137"/>
    </row>
    <row r="52" spans="1:10" ht="12.75">
      <c r="A52" s="97"/>
      <c r="B52" s="97"/>
      <c r="C52" s="136"/>
      <c r="D52" s="136"/>
      <c r="E52" s="136"/>
      <c r="F52" s="136"/>
      <c r="G52" s="97"/>
      <c r="H52" s="97"/>
      <c r="I52" s="137"/>
      <c r="J52" s="137"/>
    </row>
    <row r="53" spans="1:10" ht="12.75">
      <c r="A53" s="97"/>
      <c r="B53" s="97"/>
      <c r="C53" s="136"/>
      <c r="D53" s="136"/>
      <c r="E53" s="136"/>
      <c r="F53" s="136"/>
      <c r="G53" s="97"/>
      <c r="H53" s="97"/>
      <c r="I53" s="137"/>
      <c r="J53" s="137"/>
    </row>
    <row r="54" spans="1:10" ht="12.75">
      <c r="A54" s="97"/>
      <c r="B54" s="97"/>
      <c r="C54" s="136"/>
      <c r="D54" s="136"/>
      <c r="E54" s="136"/>
      <c r="F54" s="136"/>
      <c r="G54" s="97"/>
      <c r="H54" s="97"/>
      <c r="I54" s="137"/>
      <c r="J54" s="137"/>
    </row>
    <row r="55" spans="1:10" ht="12.75">
      <c r="A55" s="1"/>
      <c r="B55" s="1"/>
      <c r="C55" s="136"/>
      <c r="D55" s="136"/>
      <c r="E55" s="136"/>
      <c r="F55" s="136"/>
      <c r="I55" s="137"/>
      <c r="J55" s="137"/>
    </row>
    <row r="56" ht="12.75">
      <c r="A56" s="1"/>
    </row>
    <row r="57" spans="1:10" ht="12.75">
      <c r="A57" s="171" t="s">
        <v>227</v>
      </c>
      <c r="B57" s="171"/>
      <c r="C57" s="171"/>
      <c r="D57" s="171"/>
      <c r="E57" s="171"/>
      <c r="F57" s="171"/>
      <c r="G57" s="171"/>
      <c r="H57" s="171"/>
      <c r="I57" s="171"/>
      <c r="J57" s="171"/>
    </row>
    <row r="58" spans="1:10" ht="12.75">
      <c r="A58" s="171"/>
      <c r="B58" s="171"/>
      <c r="C58" s="171"/>
      <c r="D58" s="171"/>
      <c r="E58" s="171"/>
      <c r="F58" s="171"/>
      <c r="G58" s="171"/>
      <c r="H58" s="171"/>
      <c r="I58" s="171"/>
      <c r="J58" s="171"/>
    </row>
    <row r="60" spans="1:10" ht="12.75">
      <c r="A60" s="169" t="s">
        <v>244</v>
      </c>
      <c r="B60" s="169"/>
      <c r="C60" s="169"/>
      <c r="D60" s="169"/>
      <c r="E60" s="169"/>
      <c r="F60" s="169"/>
      <c r="G60" s="169"/>
      <c r="H60" s="169"/>
      <c r="I60" s="169"/>
      <c r="J60" s="169"/>
    </row>
    <row r="61" spans="1:2" ht="12.75">
      <c r="A61" s="1"/>
      <c r="B61" s="1"/>
    </row>
    <row r="62" spans="1:10" ht="12.75">
      <c r="A62" s="1" t="s">
        <v>228</v>
      </c>
      <c r="B62" s="1" t="s">
        <v>229</v>
      </c>
      <c r="C62" s="170" t="s">
        <v>46</v>
      </c>
      <c r="D62" s="170"/>
      <c r="E62" s="170" t="s">
        <v>47</v>
      </c>
      <c r="F62" s="170"/>
      <c r="G62" s="170" t="s">
        <v>41</v>
      </c>
      <c r="H62" s="170"/>
      <c r="I62" s="170" t="s">
        <v>42</v>
      </c>
      <c r="J62" s="170"/>
    </row>
    <row r="63" spans="3:10" ht="12.75">
      <c r="C63" s="120"/>
      <c r="D63" s="120"/>
      <c r="E63" s="120"/>
      <c r="F63" s="120"/>
      <c r="G63" s="120"/>
      <c r="H63" s="120"/>
      <c r="I63" s="120"/>
      <c r="J63" s="120"/>
    </row>
    <row r="64" spans="1:10" ht="12.75">
      <c r="A64" s="121" t="s">
        <v>231</v>
      </c>
      <c r="B64" s="97">
        <v>1</v>
      </c>
      <c r="C64" s="167" t="str">
        <f>open!$A$131</f>
        <v>Massimo Bolognino</v>
      </c>
      <c r="D64" s="167"/>
      <c r="E64" s="167" t="str">
        <f>open!$B$131</f>
        <v>Federico Mattiangeli</v>
      </c>
      <c r="F64" s="167"/>
      <c r="G64" s="75">
        <f>open!$D$131</f>
        <v>3</v>
      </c>
      <c r="H64" s="75">
        <f>open!$E$131</f>
        <v>1</v>
      </c>
      <c r="I64" s="168" t="str">
        <f>open!$N$131</f>
        <v>Daniele Pochesci</v>
      </c>
      <c r="J64" s="168"/>
    </row>
    <row r="65" spans="1:10" ht="12.75">
      <c r="A65" s="121" t="s">
        <v>231</v>
      </c>
      <c r="B65" s="97">
        <v>2</v>
      </c>
      <c r="C65" s="167" t="str">
        <f>open!$A$132</f>
        <v>Stefano Buono</v>
      </c>
      <c r="D65" s="167"/>
      <c r="E65" s="167" t="str">
        <f>open!$B$132</f>
        <v>Michelangelo Mazzilli</v>
      </c>
      <c r="F65" s="167"/>
      <c r="G65" s="75">
        <f>open!$D$132</f>
        <v>3</v>
      </c>
      <c r="H65" s="75">
        <f>open!$E$132</f>
        <v>3</v>
      </c>
      <c r="I65" s="168" t="str">
        <f>open!$N$132</f>
        <v>Saverio Bari</v>
      </c>
      <c r="J65" s="168"/>
    </row>
    <row r="66" spans="1:10" ht="12.75">
      <c r="A66" s="121" t="s">
        <v>231</v>
      </c>
      <c r="B66" s="97">
        <v>3</v>
      </c>
      <c r="C66" s="167" t="str">
        <f>open!$A$133</f>
        <v>Mauro Petrini</v>
      </c>
      <c r="D66" s="167"/>
      <c r="E66" s="167" t="str">
        <f>open!$B$133</f>
        <v>Alex Iorio</v>
      </c>
      <c r="F66" s="167"/>
      <c r="G66" s="75">
        <f>open!$D$133</f>
        <v>0</v>
      </c>
      <c r="H66" s="75">
        <f>open!$E$133</f>
        <v>1</v>
      </c>
      <c r="I66" s="168" t="str">
        <f>open!$N$133</f>
        <v>Fabrizio Fedele</v>
      </c>
      <c r="J66" s="168"/>
    </row>
    <row r="67" spans="1:10" ht="12.75">
      <c r="A67" s="121" t="s">
        <v>231</v>
      </c>
      <c r="B67" s="97">
        <v>4</v>
      </c>
      <c r="C67" s="167" t="str">
        <f>open!$A$193</f>
        <v>Massimiliano Croatti</v>
      </c>
      <c r="D67" s="167"/>
      <c r="E67" s="167" t="str">
        <f>open!$B$193</f>
        <v>Simone Di Pierro</v>
      </c>
      <c r="F67" s="167"/>
      <c r="G67" s="75">
        <f>open!$D$193</f>
        <v>3</v>
      </c>
      <c r="H67" s="75">
        <f>open!$E$193</f>
        <v>1</v>
      </c>
      <c r="I67" s="168" t="str">
        <f>open!$N$193</f>
        <v>Andrea Lampugnani</v>
      </c>
      <c r="J67" s="168"/>
    </row>
    <row r="68" spans="1:10" ht="12.75">
      <c r="A68" s="121" t="s">
        <v>231</v>
      </c>
      <c r="B68" s="97">
        <v>5</v>
      </c>
      <c r="C68" s="167" t="str">
        <f>open!$A$194</f>
        <v>Gianfranco Calonico</v>
      </c>
      <c r="D68" s="167"/>
      <c r="E68" s="167" t="str">
        <f>open!$B$194</f>
        <v>Alessandro Mastopasqua</v>
      </c>
      <c r="F68" s="167"/>
      <c r="G68" s="75">
        <f>open!$D$194</f>
        <v>3</v>
      </c>
      <c r="H68" s="75">
        <f>open!$E$194</f>
        <v>0</v>
      </c>
      <c r="I68" s="168" t="str">
        <f>open!$N$194</f>
        <v>Orlando De Luca</v>
      </c>
      <c r="J68" s="168"/>
    </row>
    <row r="69" spans="1:10" ht="12.75">
      <c r="A69" s="121" t="s">
        <v>231</v>
      </c>
      <c r="B69" s="97">
        <v>6</v>
      </c>
      <c r="C69" s="167" t="str">
        <f>open!$A$195</f>
        <v>Mattia Stoto</v>
      </c>
      <c r="D69" s="167"/>
      <c r="E69" s="167" t="str">
        <f>open!$B$195</f>
        <v>Gabriele Silveri</v>
      </c>
      <c r="F69" s="167"/>
      <c r="G69" s="75">
        <f>open!$D$195</f>
        <v>0</v>
      </c>
      <c r="H69" s="75">
        <f>open!$E$195</f>
        <v>0</v>
      </c>
      <c r="I69" s="168" t="str">
        <f>open!$N$195</f>
        <v>Emanuele Licheri</v>
      </c>
      <c r="J69" s="168"/>
    </row>
    <row r="70" spans="1:10" ht="12.75">
      <c r="A70" s="121" t="s">
        <v>231</v>
      </c>
      <c r="B70" s="97">
        <v>7</v>
      </c>
      <c r="C70" s="167" t="str">
        <f>open!$A$196</f>
        <v>Luca Gentile</v>
      </c>
      <c r="D70" s="167"/>
      <c r="E70" s="167" t="str">
        <f>open!$B$196</f>
        <v>Enzo Giannarelli</v>
      </c>
      <c r="F70" s="167"/>
      <c r="G70" s="75">
        <f>open!$D$196</f>
        <v>5</v>
      </c>
      <c r="H70" s="75">
        <f>open!$E$196</f>
        <v>0</v>
      </c>
      <c r="I70" s="168" t="str">
        <f>open!$N$196</f>
        <v>Edoardo Bellotto</v>
      </c>
      <c r="J70" s="168"/>
    </row>
    <row r="71" spans="1:10" ht="12.75">
      <c r="A71" s="121" t="s">
        <v>232</v>
      </c>
      <c r="B71" s="97">
        <v>8</v>
      </c>
      <c r="C71" s="167" t="str">
        <f>veterani!$A$95</f>
        <v>Federico Pisca</v>
      </c>
      <c r="D71" s="167"/>
      <c r="E71" s="167" t="str">
        <f>veterani!$B$95</f>
        <v>Alberto La Rosa</v>
      </c>
      <c r="F71" s="167"/>
      <c r="G71" s="75">
        <f>veterani!$D$95</f>
        <v>2</v>
      </c>
      <c r="H71" s="75">
        <f>veterani!$E$95</f>
        <v>0</v>
      </c>
      <c r="I71" s="168" t="str">
        <f>veterani!$N$95</f>
        <v>Paolo Finardi</v>
      </c>
      <c r="J71" s="168"/>
    </row>
    <row r="72" spans="1:10" ht="12.75">
      <c r="A72" s="121" t="s">
        <v>232</v>
      </c>
      <c r="B72" s="97">
        <v>9</v>
      </c>
      <c r="C72" s="167" t="str">
        <f>veterani!$A$96</f>
        <v>Marco Lauretti</v>
      </c>
      <c r="D72" s="167"/>
      <c r="E72" s="167" t="str">
        <f>veterani!$B$96</f>
        <v>Valentino Spagnolo</v>
      </c>
      <c r="F72" s="167"/>
      <c r="G72" s="75">
        <f>veterani!$D$96</f>
        <v>0</v>
      </c>
      <c r="H72" s="75">
        <f>veterani!$E$96</f>
        <v>1</v>
      </c>
      <c r="I72" s="168" t="str">
        <f>veterani!$N$96</f>
        <v>Mimmo Zaffino</v>
      </c>
      <c r="J72" s="168"/>
    </row>
    <row r="73" spans="1:10" ht="12.75">
      <c r="A73" s="121" t="s">
        <v>232</v>
      </c>
      <c r="B73" s="97">
        <v>10</v>
      </c>
      <c r="C73" s="167" t="str">
        <f>veterani!$A$16</f>
        <v>Livio Cerullo</v>
      </c>
      <c r="D73" s="167"/>
      <c r="E73" s="167" t="str">
        <f>veterani!$B$16</f>
        <v>Ugo Murgia</v>
      </c>
      <c r="F73" s="167"/>
      <c r="G73" s="75">
        <f>veterani!$D$16</f>
        <v>3</v>
      </c>
      <c r="H73" s="75">
        <f>veterani!$E$16</f>
        <v>0</v>
      </c>
      <c r="I73" s="168" t="str">
        <f>veterani!$N$16</f>
        <v>Francesco Discepoli</v>
      </c>
      <c r="J73" s="168"/>
    </row>
    <row r="74" spans="1:10" ht="12.75">
      <c r="A74" s="121" t="s">
        <v>232</v>
      </c>
      <c r="B74" s="97">
        <v>11</v>
      </c>
      <c r="C74" s="167" t="str">
        <f>veterani!$A$17</f>
        <v>Emilio Richichi</v>
      </c>
      <c r="D74" s="167"/>
      <c r="E74" s="167" t="str">
        <f>veterani!$B$17</f>
        <v>Mauro Manganello</v>
      </c>
      <c r="F74" s="167"/>
      <c r="G74" s="75">
        <f>veterani!$D$17</f>
        <v>1</v>
      </c>
      <c r="H74" s="75">
        <f>veterani!$E$17</f>
        <v>1</v>
      </c>
      <c r="I74" s="168" t="str">
        <f>veterani!$N$17</f>
        <v>Riccardo Marinucci</v>
      </c>
      <c r="J74" s="168"/>
    </row>
    <row r="75" spans="1:10" ht="12.75">
      <c r="A75" s="121" t="s">
        <v>232</v>
      </c>
      <c r="B75" s="97">
        <v>12</v>
      </c>
      <c r="C75" s="167" t="str">
        <f>veterani!$A$18</f>
        <v>Francesco Mattiangeli</v>
      </c>
      <c r="D75" s="167"/>
      <c r="E75" s="167" t="str">
        <f>veterani!$B$18</f>
        <v>Claudio Dogali</v>
      </c>
      <c r="F75" s="167"/>
      <c r="G75" s="75">
        <f>veterani!$D$18</f>
        <v>1</v>
      </c>
      <c r="H75" s="75">
        <f>veterani!$E$18</f>
        <v>2</v>
      </c>
      <c r="I75" s="168" t="str">
        <f>veterani!$N$18</f>
        <v>Gianluca Galeazzi</v>
      </c>
      <c r="J75" s="168"/>
    </row>
    <row r="76" spans="1:10" ht="12.75">
      <c r="A76" s="121" t="s">
        <v>235</v>
      </c>
      <c r="B76" s="97">
        <v>13</v>
      </c>
      <c r="C76" s="167" t="str">
        <f>under19!$A$13</f>
        <v>Francesco Lo Presti</v>
      </c>
      <c r="D76" s="167"/>
      <c r="E76" s="167" t="str">
        <f>under19!$B$13</f>
        <v>Walter Siracusa</v>
      </c>
      <c r="F76" s="167"/>
      <c r="G76" s="75">
        <f>under19!$D$13</f>
        <v>1</v>
      </c>
      <c r="H76" s="75">
        <f>under19!$E$13</f>
        <v>2</v>
      </c>
      <c r="I76" s="168" t="str">
        <f>under19!$N$13</f>
        <v>Simone Palmieri</v>
      </c>
      <c r="J76" s="168"/>
    </row>
    <row r="77" spans="1:10" ht="12.75">
      <c r="A77" s="121" t="s">
        <v>235</v>
      </c>
      <c r="B77" s="97">
        <v>14</v>
      </c>
      <c r="C77" s="167" t="str">
        <f>under19!$A$14</f>
        <v>Mattia Bellotti</v>
      </c>
      <c r="D77" s="167"/>
      <c r="E77" s="167" t="str">
        <f>under19!$B$14</f>
        <v>Emanuele Levrano</v>
      </c>
      <c r="F77" s="167"/>
      <c r="G77" s="75">
        <f>under19!$D$14</f>
        <v>6</v>
      </c>
      <c r="H77" s="75">
        <f>under19!$E$14</f>
        <v>3</v>
      </c>
      <c r="I77" s="168" t="str">
        <f>under19!$N$14</f>
        <v>Andrea Manganello</v>
      </c>
      <c r="J77" s="168"/>
    </row>
    <row r="78" spans="1:10" ht="12.75">
      <c r="A78" s="121" t="s">
        <v>233</v>
      </c>
      <c r="B78" s="97">
        <v>15</v>
      </c>
      <c r="C78" s="167" t="str">
        <f>under15!$A$80</f>
        <v>Luca Battista</v>
      </c>
      <c r="D78" s="167"/>
      <c r="E78" s="167" t="str">
        <f>under15!$B$80</f>
        <v>Gabriele Abate</v>
      </c>
      <c r="F78" s="167"/>
      <c r="G78" s="75">
        <f>under15!$D$80</f>
        <v>5</v>
      </c>
      <c r="H78" s="75">
        <f>under15!$E$80</f>
        <v>0</v>
      </c>
      <c r="I78" s="168" t="str">
        <f>under15!$N$80</f>
        <v>Luca Zambello</v>
      </c>
      <c r="J78" s="168"/>
    </row>
    <row r="79" spans="1:10" ht="12.75">
      <c r="A79" s="121" t="s">
        <v>233</v>
      </c>
      <c r="B79" s="97">
        <v>16</v>
      </c>
      <c r="C79" s="167" t="str">
        <f>under15!$A$81</f>
        <v>Simone Balbo</v>
      </c>
      <c r="D79" s="167"/>
      <c r="E79" s="167" t="str">
        <f>under15!$B$81</f>
        <v>Mattia Rajna</v>
      </c>
      <c r="F79" s="167"/>
      <c r="G79" s="75">
        <f>under15!$D$81</f>
        <v>4</v>
      </c>
      <c r="H79" s="75">
        <f>under15!$E$81</f>
        <v>0</v>
      </c>
      <c r="I79" s="168" t="str">
        <f>under15!$N$81</f>
        <v>Antonio Peluso</v>
      </c>
      <c r="J79" s="168"/>
    </row>
    <row r="80" spans="1:10" ht="12.75">
      <c r="A80" s="121" t="s">
        <v>233</v>
      </c>
      <c r="B80" s="97">
        <v>17</v>
      </c>
      <c r="C80" s="167" t="str">
        <f>under15!$A$82</f>
        <v>Luca Colangelo</v>
      </c>
      <c r="D80" s="167"/>
      <c r="E80" s="167" t="str">
        <f>under15!$B$82</f>
        <v>Antonio Fucci</v>
      </c>
      <c r="F80" s="167"/>
      <c r="G80" s="75">
        <f>under15!$D$82</f>
        <v>5</v>
      </c>
      <c r="H80" s="75">
        <f>under15!$E$82</f>
        <v>0</v>
      </c>
      <c r="I80" s="168" t="str">
        <f>under15!$N$82</f>
        <v>Eddie Monticelli</v>
      </c>
      <c r="J80" s="168"/>
    </row>
    <row r="81" spans="1:10" ht="12.75">
      <c r="A81" s="121" t="s">
        <v>233</v>
      </c>
      <c r="B81" s="97">
        <v>18</v>
      </c>
      <c r="C81" s="167" t="str">
        <f>under15!$A$16</f>
        <v>Emanuele Lo Cascio</v>
      </c>
      <c r="D81" s="167"/>
      <c r="E81" s="167" t="str">
        <f>under15!$B$16</f>
        <v>Alex Inconvaia</v>
      </c>
      <c r="F81" s="167"/>
      <c r="G81" s="75">
        <f>under15!$D$16</f>
        <v>7</v>
      </c>
      <c r="H81" s="75">
        <f>under15!$E$16</f>
        <v>1</v>
      </c>
      <c r="I81" s="168" t="str">
        <f>under15!$N$16</f>
        <v>Matteo Lorenzon</v>
      </c>
      <c r="J81" s="168"/>
    </row>
    <row r="82" spans="1:10" ht="12.75">
      <c r="A82" s="121" t="s">
        <v>233</v>
      </c>
      <c r="B82" s="97">
        <v>19</v>
      </c>
      <c r="C82" s="167" t="str">
        <f>under15!$A$17</f>
        <v>Federico Solari</v>
      </c>
      <c r="D82" s="167"/>
      <c r="E82" s="167" t="str">
        <f>under15!$B$17</f>
        <v>Andrea Ciccarelli</v>
      </c>
      <c r="F82" s="167"/>
      <c r="G82" s="75">
        <f>under15!$D$17</f>
        <v>2</v>
      </c>
      <c r="H82" s="75">
        <f>under15!$E$17</f>
        <v>3</v>
      </c>
      <c r="I82" s="168" t="str">
        <f>under15!$N$17</f>
        <v>Marek Murgia</v>
      </c>
      <c r="J82" s="168"/>
    </row>
    <row r="83" spans="1:10" ht="12.75">
      <c r="A83" s="121" t="s">
        <v>233</v>
      </c>
      <c r="B83" s="97">
        <v>20</v>
      </c>
      <c r="C83" s="167" t="str">
        <f>under15!$A$62</f>
        <v>Micael Caviglia</v>
      </c>
      <c r="D83" s="167"/>
      <c r="E83" s="167" t="str">
        <f>under15!$B$62</f>
        <v>Pietro Scaduto</v>
      </c>
      <c r="F83" s="167"/>
      <c r="G83" s="75">
        <f>under15!$D$62</f>
        <v>7</v>
      </c>
      <c r="H83" s="75">
        <f>under15!$E$62</f>
        <v>0</v>
      </c>
      <c r="I83" s="168" t="str">
        <f>under15!$N$62</f>
        <v>Umberto Battista</v>
      </c>
      <c r="J83" s="168"/>
    </row>
    <row r="84" spans="1:10" ht="12.75">
      <c r="A84" s="121" t="s">
        <v>233</v>
      </c>
      <c r="B84" s="97">
        <v>21</v>
      </c>
      <c r="C84" s="167" t="str">
        <f>under15!$A$63</f>
        <v>Lorenzo Gaia</v>
      </c>
      <c r="D84" s="167"/>
      <c r="E84" s="167" t="str">
        <f>under15!$B$63</f>
        <v>Andi Oktisi</v>
      </c>
      <c r="F84" s="167"/>
      <c r="G84" s="75">
        <f>under15!$D$63</f>
        <v>8</v>
      </c>
      <c r="H84" s="75">
        <f>under15!$E$63</f>
        <v>0</v>
      </c>
      <c r="I84" s="168" t="str">
        <f>under15!$N$63</f>
        <v>Davide Lazzari</v>
      </c>
      <c r="J84" s="168"/>
    </row>
    <row r="85" spans="1:10" ht="12.75">
      <c r="A85" s="121" t="s">
        <v>234</v>
      </c>
      <c r="B85" s="97">
        <v>22</v>
      </c>
      <c r="C85" s="167" t="str">
        <f>under12!$A$18</f>
        <v>Paolo Zambello</v>
      </c>
      <c r="D85" s="167"/>
      <c r="E85" s="167" t="str">
        <f>under12!$B$18</f>
        <v>Lorenzo Praino</v>
      </c>
      <c r="F85" s="167"/>
      <c r="G85" s="75">
        <f>under12!$D$18</f>
        <v>3</v>
      </c>
      <c r="H85" s="75">
        <f>under12!$E$18</f>
        <v>1</v>
      </c>
      <c r="I85" s="168" t="str">
        <f>under12!$N$18</f>
        <v>Marco Di Vito</v>
      </c>
      <c r="J85" s="168"/>
    </row>
    <row r="86" spans="1:10" ht="12.75">
      <c r="A86" s="121" t="s">
        <v>234</v>
      </c>
      <c r="B86" s="97">
        <v>23</v>
      </c>
      <c r="C86" s="167" t="str">
        <f>under12!$A$66</f>
        <v>Max Fryar</v>
      </c>
      <c r="D86" s="167"/>
      <c r="E86" s="167" t="str">
        <f>under12!$B$66</f>
        <v>Jessie Monticelli</v>
      </c>
      <c r="F86" s="167"/>
      <c r="G86" s="75">
        <f>under12!$D$66</f>
        <v>1</v>
      </c>
      <c r="H86" s="75">
        <f>under12!$E$66</f>
        <v>1</v>
      </c>
      <c r="I86" s="168" t="str">
        <f>under12!$N$66</f>
        <v>Filippo Cubeta</v>
      </c>
      <c r="J86" s="168"/>
    </row>
    <row r="87" spans="1:10" ht="12.75">
      <c r="A87" s="121" t="s">
        <v>234</v>
      </c>
      <c r="B87" s="97">
        <v>24</v>
      </c>
      <c r="C87" s="167" t="str">
        <f>under12!$A$67</f>
        <v>Nicola Borgo</v>
      </c>
      <c r="D87" s="167"/>
      <c r="E87" s="167" t="str">
        <f>under12!$B$67</f>
        <v>Luca Accornero</v>
      </c>
      <c r="F87" s="167"/>
      <c r="G87" s="75">
        <f>under12!$D$67</f>
        <v>1</v>
      </c>
      <c r="H87" s="75">
        <f>under12!$E$67</f>
        <v>1</v>
      </c>
      <c r="I87" s="168" t="str">
        <f>under12!$N$67</f>
        <v>Ernesto Gentile</v>
      </c>
      <c r="J87" s="168"/>
    </row>
    <row r="88" spans="1:10" ht="12.75">
      <c r="A88" s="121" t="s">
        <v>234</v>
      </c>
      <c r="B88" s="97">
        <v>25</v>
      </c>
      <c r="C88" s="167" t="str">
        <f>under12!$A$68</f>
        <v>Claudio Panebianco</v>
      </c>
      <c r="D88" s="167"/>
      <c r="E88" s="167" t="str">
        <f>under12!$B$68</f>
        <v>Michael Ruocco</v>
      </c>
      <c r="F88" s="167"/>
      <c r="G88" s="75">
        <f>under12!$D$68</f>
        <v>6</v>
      </c>
      <c r="H88" s="75">
        <f>under12!$E$68</f>
        <v>0</v>
      </c>
      <c r="I88" s="168" t="str">
        <f>under12!$N$68</f>
        <v>Matteo Ciccarelli</v>
      </c>
      <c r="J88" s="168"/>
    </row>
    <row r="89" spans="1:10" ht="12.75">
      <c r="A89" s="121" t="s">
        <v>236</v>
      </c>
      <c r="B89" s="97">
        <v>26</v>
      </c>
      <c r="C89" s="167" t="str">
        <f>ladies!$A$15</f>
        <v>Valentina Bartolini</v>
      </c>
      <c r="D89" s="167"/>
      <c r="E89" s="167" t="str">
        <f>ladies!$B$15</f>
        <v>Sara Guercia</v>
      </c>
      <c r="F89" s="167"/>
      <c r="G89" s="97">
        <f>ladies!$D$15</f>
        <v>2</v>
      </c>
      <c r="H89" s="97">
        <f>ladies!$E$15</f>
        <v>0</v>
      </c>
      <c r="I89" s="168" t="str">
        <f>ladies!$N$15</f>
        <v>Eleonora Buttitta</v>
      </c>
      <c r="J89" s="168"/>
    </row>
    <row r="90" spans="1:10" ht="12.75">
      <c r="A90" s="121" t="s">
        <v>236</v>
      </c>
      <c r="B90" s="97">
        <v>27</v>
      </c>
      <c r="C90" s="167" t="str">
        <f>ladies!$A$16</f>
        <v>Giuditta Lo Cascio</v>
      </c>
      <c r="D90" s="167"/>
      <c r="E90" s="167" t="str">
        <f>ladies!$B$16</f>
        <v>Paola Forlani</v>
      </c>
      <c r="F90" s="167"/>
      <c r="G90" s="97">
        <f>ladies!$D$16</f>
        <v>5</v>
      </c>
      <c r="H90" s="97">
        <f>ladies!$E$16</f>
        <v>0</v>
      </c>
      <c r="I90" s="168" t="str">
        <f>ladies!$N$16</f>
        <v>Laura Panza</v>
      </c>
      <c r="J90" s="168"/>
    </row>
    <row r="91" spans="1:10" ht="12.75">
      <c r="A91" s="121" t="s">
        <v>237</v>
      </c>
      <c r="B91" s="97">
        <v>28</v>
      </c>
      <c r="C91" s="167" t="str">
        <f>cadetti!$A$22</f>
        <v>Matteo Resca</v>
      </c>
      <c r="D91" s="167"/>
      <c r="E91" s="167" t="str">
        <f>cadetti!$B$22</f>
        <v>Giuseppe Panebianco</v>
      </c>
      <c r="F91" s="167"/>
      <c r="G91" s="97">
        <f>cadetti!$D$22</f>
        <v>3</v>
      </c>
      <c r="H91" s="97">
        <f>cadetti!$E$22</f>
        <v>0</v>
      </c>
      <c r="I91" s="168" t="str">
        <f>cadetti!$N$22</f>
        <v>Alberto Gagliardi</v>
      </c>
      <c r="J91" s="168"/>
    </row>
    <row r="92" spans="1:10" ht="12.75">
      <c r="A92" s="121" t="s">
        <v>237</v>
      </c>
      <c r="B92" s="97">
        <v>29</v>
      </c>
      <c r="C92" s="167" t="str">
        <f>cadetti!$A$23</f>
        <v>Riccardo Schito</v>
      </c>
      <c r="D92" s="167"/>
      <c r="E92" s="167" t="str">
        <f>cadetti!$B$23</f>
        <v>Salvatore Cammarata</v>
      </c>
      <c r="F92" s="167"/>
      <c r="G92" s="97">
        <f>cadetti!$D$23</f>
        <v>0</v>
      </c>
      <c r="H92" s="97">
        <f>cadetti!$E$23</f>
        <v>0</v>
      </c>
      <c r="I92" s="168" t="str">
        <f>cadetti!$N$23</f>
        <v>Gaetano Monticelli</v>
      </c>
      <c r="J92" s="168"/>
    </row>
    <row r="93" spans="1:10" ht="12.75">
      <c r="A93" s="121" t="s">
        <v>237</v>
      </c>
      <c r="B93" s="97">
        <v>30</v>
      </c>
      <c r="C93" s="167" t="str">
        <f>cadetti!$A$28</f>
        <v>Gianfranco Mastrantuono</v>
      </c>
      <c r="D93" s="167"/>
      <c r="E93" s="167" t="str">
        <f>cadetti!$B$28</f>
        <v>Luca Salvadori</v>
      </c>
      <c r="F93" s="167"/>
      <c r="G93" s="97">
        <f>cadetti!$D$28</f>
        <v>3</v>
      </c>
      <c r="H93" s="97">
        <f>cadetti!$E$28</f>
        <v>0</v>
      </c>
      <c r="I93" s="168" t="str">
        <f>cadetti!$N$28</f>
        <v>Marcello Bodin de Chatelard</v>
      </c>
      <c r="J93" s="168"/>
    </row>
    <row r="94" spans="1:10" ht="12.75">
      <c r="A94" s="121"/>
      <c r="B94" s="97"/>
      <c r="C94" s="136"/>
      <c r="D94" s="136"/>
      <c r="E94" s="136"/>
      <c r="F94" s="136"/>
      <c r="G94" s="97"/>
      <c r="H94" s="97"/>
      <c r="I94" s="137"/>
      <c r="J94" s="137"/>
    </row>
    <row r="95" spans="1:10" ht="12.75">
      <c r="A95" s="121"/>
      <c r="B95" s="97"/>
      <c r="C95" s="136"/>
      <c r="D95" s="136"/>
      <c r="E95" s="136"/>
      <c r="F95" s="136"/>
      <c r="G95" s="97"/>
      <c r="H95" s="97"/>
      <c r="I95" s="137"/>
      <c r="J95" s="137"/>
    </row>
    <row r="96" spans="1:10" ht="12.75">
      <c r="A96" s="121"/>
      <c r="B96" s="97"/>
      <c r="C96" s="136"/>
      <c r="D96" s="136"/>
      <c r="E96" s="136"/>
      <c r="F96" s="136"/>
      <c r="G96" s="97"/>
      <c r="H96" s="97"/>
      <c r="I96" s="137"/>
      <c r="J96" s="137"/>
    </row>
    <row r="97" spans="1:10" ht="12.75">
      <c r="A97" s="121"/>
      <c r="B97" s="97"/>
      <c r="C97" s="136"/>
      <c r="D97" s="136"/>
      <c r="E97" s="136"/>
      <c r="F97" s="136"/>
      <c r="G97" s="97"/>
      <c r="H97" s="97"/>
      <c r="I97" s="137"/>
      <c r="J97" s="137"/>
    </row>
    <row r="98" spans="1:10" ht="12.75">
      <c r="A98" s="121"/>
      <c r="B98" s="97"/>
      <c r="C98" s="136"/>
      <c r="D98" s="136"/>
      <c r="E98" s="136"/>
      <c r="F98" s="136"/>
      <c r="G98" s="97"/>
      <c r="H98" s="97"/>
      <c r="I98" s="137"/>
      <c r="J98" s="137"/>
    </row>
    <row r="99" spans="1:10" ht="12.75">
      <c r="A99" s="121"/>
      <c r="B99" s="97"/>
      <c r="C99" s="136"/>
      <c r="D99" s="136"/>
      <c r="E99" s="136"/>
      <c r="F99" s="136"/>
      <c r="G99" s="97"/>
      <c r="H99" s="97"/>
      <c r="I99" s="137"/>
      <c r="J99" s="137"/>
    </row>
    <row r="100" spans="1:10" ht="12.75">
      <c r="A100" s="121"/>
      <c r="B100" s="97"/>
      <c r="C100" s="136"/>
      <c r="D100" s="136"/>
      <c r="E100" s="136"/>
      <c r="F100" s="136"/>
      <c r="G100" s="97"/>
      <c r="H100" s="97"/>
      <c r="I100" s="137"/>
      <c r="J100" s="137"/>
    </row>
    <row r="101" spans="1:10" ht="12.75">
      <c r="A101" s="121"/>
      <c r="B101" s="97"/>
      <c r="C101" s="136"/>
      <c r="D101" s="136"/>
      <c r="E101" s="136"/>
      <c r="F101" s="136"/>
      <c r="G101" s="97"/>
      <c r="H101" s="97"/>
      <c r="I101" s="137"/>
      <c r="J101" s="137"/>
    </row>
    <row r="102" spans="1:10" ht="12.75">
      <c r="A102" s="121"/>
      <c r="B102" s="97"/>
      <c r="C102" s="136"/>
      <c r="D102" s="136"/>
      <c r="E102" s="136"/>
      <c r="F102" s="136"/>
      <c r="G102" s="97"/>
      <c r="H102" s="97"/>
      <c r="I102" s="137"/>
      <c r="J102" s="137"/>
    </row>
    <row r="103" spans="1:10" ht="12.75">
      <c r="A103" s="121"/>
      <c r="B103" s="97"/>
      <c r="C103" s="136"/>
      <c r="D103" s="136"/>
      <c r="E103" s="136"/>
      <c r="F103" s="136"/>
      <c r="G103" s="97"/>
      <c r="H103" s="97"/>
      <c r="I103" s="137"/>
      <c r="J103" s="137"/>
    </row>
    <row r="104" spans="1:10" ht="12.75">
      <c r="A104" s="121"/>
      <c r="B104" s="97"/>
      <c r="C104" s="136"/>
      <c r="D104" s="136"/>
      <c r="E104" s="136"/>
      <c r="F104" s="136"/>
      <c r="G104" s="97"/>
      <c r="H104" s="97"/>
      <c r="I104" s="137"/>
      <c r="J104" s="137"/>
    </row>
    <row r="105" spans="1:10" ht="12.75">
      <c r="A105" s="121"/>
      <c r="B105" s="97"/>
      <c r="C105" s="136"/>
      <c r="D105" s="136"/>
      <c r="E105" s="136"/>
      <c r="F105" s="136"/>
      <c r="G105" s="97"/>
      <c r="H105" s="97"/>
      <c r="I105" s="137"/>
      <c r="J105" s="137"/>
    </row>
    <row r="106" spans="1:10" ht="12.75">
      <c r="A106" s="121"/>
      <c r="B106" s="97"/>
      <c r="C106" s="136"/>
      <c r="D106" s="136"/>
      <c r="E106" s="136"/>
      <c r="F106" s="136"/>
      <c r="G106" s="97"/>
      <c r="H106" s="97"/>
      <c r="I106" s="137"/>
      <c r="J106" s="137"/>
    </row>
    <row r="107" spans="1:10" ht="12.75">
      <c r="A107" s="121"/>
      <c r="B107" s="97"/>
      <c r="C107" s="136"/>
      <c r="D107" s="136"/>
      <c r="E107" s="136"/>
      <c r="F107" s="136"/>
      <c r="G107" s="97"/>
      <c r="H107" s="97"/>
      <c r="I107" s="137"/>
      <c r="J107" s="137"/>
    </row>
    <row r="108" spans="1:10" ht="12.75">
      <c r="A108" s="121"/>
      <c r="B108" s="97"/>
      <c r="C108" s="136"/>
      <c r="D108" s="136"/>
      <c r="E108" s="136"/>
      <c r="F108" s="136"/>
      <c r="G108" s="97"/>
      <c r="H108" s="97"/>
      <c r="I108" s="137"/>
      <c r="J108" s="137"/>
    </row>
    <row r="109" spans="1:10" ht="12.75">
      <c r="A109" s="121"/>
      <c r="B109" s="97"/>
      <c r="C109" s="136"/>
      <c r="D109" s="136"/>
      <c r="E109" s="136"/>
      <c r="F109" s="136"/>
      <c r="G109" s="97"/>
      <c r="H109" s="97"/>
      <c r="I109" s="137"/>
      <c r="J109" s="137"/>
    </row>
    <row r="110" spans="1:10" ht="12.75">
      <c r="A110" s="121"/>
      <c r="B110" s="97"/>
      <c r="C110" s="136"/>
      <c r="D110" s="136"/>
      <c r="E110" s="136"/>
      <c r="F110" s="136"/>
      <c r="G110" s="97"/>
      <c r="H110" s="97"/>
      <c r="I110" s="137"/>
      <c r="J110" s="137"/>
    </row>
    <row r="111" spans="1:10" ht="12.75">
      <c r="A111" s="171" t="s">
        <v>227</v>
      </c>
      <c r="B111" s="171"/>
      <c r="C111" s="171"/>
      <c r="D111" s="171"/>
      <c r="E111" s="171"/>
      <c r="F111" s="171"/>
      <c r="G111" s="171"/>
      <c r="H111" s="171"/>
      <c r="I111" s="171"/>
      <c r="J111" s="171"/>
    </row>
    <row r="112" spans="1:10" ht="12.75">
      <c r="A112" s="171"/>
      <c r="B112" s="171"/>
      <c r="C112" s="171"/>
      <c r="D112" s="171"/>
      <c r="E112" s="171"/>
      <c r="F112" s="171"/>
      <c r="G112" s="171"/>
      <c r="H112" s="171"/>
      <c r="I112" s="171"/>
      <c r="J112" s="171"/>
    </row>
    <row r="114" spans="1:10" ht="12.75">
      <c r="A114" s="169" t="s">
        <v>245</v>
      </c>
      <c r="B114" s="169"/>
      <c r="C114" s="169"/>
      <c r="D114" s="169"/>
      <c r="E114" s="169"/>
      <c r="F114" s="169"/>
      <c r="G114" s="169"/>
      <c r="H114" s="169"/>
      <c r="I114" s="169"/>
      <c r="J114" s="169"/>
    </row>
    <row r="115" spans="1:2" ht="12.75">
      <c r="A115" s="1"/>
      <c r="B115" s="1"/>
    </row>
    <row r="116" spans="1:10" ht="12.75">
      <c r="A116" s="1" t="s">
        <v>228</v>
      </c>
      <c r="B116" s="1" t="s">
        <v>229</v>
      </c>
      <c r="C116" s="170" t="s">
        <v>46</v>
      </c>
      <c r="D116" s="170"/>
      <c r="E116" s="170" t="s">
        <v>47</v>
      </c>
      <c r="F116" s="170"/>
      <c r="G116" s="170" t="s">
        <v>41</v>
      </c>
      <c r="H116" s="170"/>
      <c r="I116" s="170" t="s">
        <v>42</v>
      </c>
      <c r="J116" s="170"/>
    </row>
    <row r="118" spans="1:10" ht="12.75">
      <c r="A118" s="121" t="s">
        <v>231</v>
      </c>
      <c r="B118" s="97">
        <v>1</v>
      </c>
      <c r="C118" s="167" t="str">
        <f>open!$A$19</f>
        <v>Daniele Pochesci</v>
      </c>
      <c r="D118" s="167"/>
      <c r="E118" s="167" t="str">
        <f>open!$B$19</f>
        <v>Andrea Lampugnani</v>
      </c>
      <c r="F118" s="167"/>
      <c r="G118" s="75">
        <f>open!$D$19</f>
        <v>6</v>
      </c>
      <c r="H118" s="75">
        <f>open!$E$19</f>
        <v>1</v>
      </c>
      <c r="I118" s="168" t="str">
        <f>open!$N$19</f>
        <v>Massimiliano Croatti</v>
      </c>
      <c r="J118" s="168"/>
    </row>
    <row r="119" spans="1:10" ht="12.75">
      <c r="A119" s="121" t="s">
        <v>231</v>
      </c>
      <c r="B119" s="97">
        <v>2</v>
      </c>
      <c r="C119" s="167" t="str">
        <f>open!$A$20</f>
        <v>Saverio Bari</v>
      </c>
      <c r="D119" s="167"/>
      <c r="E119" s="167" t="str">
        <f>open!$B$20</f>
        <v>Orlando De Luca</v>
      </c>
      <c r="F119" s="167"/>
      <c r="G119" s="75">
        <f>open!$D$20</f>
        <v>5</v>
      </c>
      <c r="H119" s="75">
        <f>open!$E$20</f>
        <v>1</v>
      </c>
      <c r="I119" s="168" t="str">
        <f>open!$N$20</f>
        <v>Gianfranco Calonico</v>
      </c>
      <c r="J119" s="168"/>
    </row>
    <row r="120" spans="1:10" ht="12.75">
      <c r="A120" s="121" t="s">
        <v>231</v>
      </c>
      <c r="B120" s="97">
        <v>3</v>
      </c>
      <c r="C120" s="167" t="str">
        <f>open!$A$21</f>
        <v>Fabrizio Fedele</v>
      </c>
      <c r="D120" s="167"/>
      <c r="E120" s="167" t="str">
        <f>open!$B$21</f>
        <v>Emanuele Licheri</v>
      </c>
      <c r="F120" s="167"/>
      <c r="G120" s="75">
        <f>open!$D$21</f>
        <v>0</v>
      </c>
      <c r="H120" s="75">
        <f>open!$E$21</f>
        <v>0</v>
      </c>
      <c r="I120" s="168" t="str">
        <f>open!$N$21</f>
        <v>Mattia Stoto</v>
      </c>
      <c r="J120" s="168"/>
    </row>
    <row r="121" spans="1:10" ht="12.75">
      <c r="A121" s="121" t="s">
        <v>231</v>
      </c>
      <c r="B121" s="97">
        <v>4</v>
      </c>
      <c r="C121" s="167" t="str">
        <f>open!$A$73</f>
        <v>Lucio Canicchio</v>
      </c>
      <c r="D121" s="167"/>
      <c r="E121" s="167" t="str">
        <f>open!$B$73</f>
        <v>Daniele Calcagno</v>
      </c>
      <c r="F121" s="167"/>
      <c r="G121" s="75">
        <f>open!$D$73</f>
        <v>4</v>
      </c>
      <c r="H121" s="75">
        <f>open!$E$73</f>
        <v>1</v>
      </c>
      <c r="I121" s="168" t="str">
        <f>open!$N$73</f>
        <v>Luca Gentile</v>
      </c>
      <c r="J121" s="168"/>
    </row>
    <row r="122" spans="1:10" ht="12.75">
      <c r="A122" s="121" t="s">
        <v>231</v>
      </c>
      <c r="B122" s="97">
        <v>5</v>
      </c>
      <c r="C122" s="167" t="str">
        <f>open!$A$74</f>
        <v>Andrea Di Vincenzo</v>
      </c>
      <c r="D122" s="167"/>
      <c r="E122" s="167" t="str">
        <f>open!$B$74</f>
        <v>Fabio Stellato</v>
      </c>
      <c r="F122" s="167"/>
      <c r="G122" s="75">
        <f>open!$D$74</f>
        <v>1</v>
      </c>
      <c r="H122" s="75">
        <f>open!$E$74</f>
        <v>1</v>
      </c>
      <c r="I122" s="168" t="str">
        <f>open!$N$74</f>
        <v>Simone Di Pierro</v>
      </c>
      <c r="J122" s="168"/>
    </row>
    <row r="123" spans="1:10" ht="12.75">
      <c r="A123" s="121" t="s">
        <v>231</v>
      </c>
      <c r="B123" s="97">
        <v>6</v>
      </c>
      <c r="C123" s="167" t="str">
        <f>open!$A$75</f>
        <v>Matteo Balboni</v>
      </c>
      <c r="D123" s="167"/>
      <c r="E123" s="167" t="str">
        <f>open!$B$75</f>
        <v>Mario Corradi</v>
      </c>
      <c r="F123" s="167"/>
      <c r="G123" s="75">
        <f>open!$D$75</f>
        <v>2</v>
      </c>
      <c r="H123" s="75">
        <f>open!$E$75</f>
        <v>4</v>
      </c>
      <c r="I123" s="168" t="str">
        <f>open!$N$75</f>
        <v>Alessandro Mastopasqua</v>
      </c>
      <c r="J123" s="168"/>
    </row>
    <row r="124" spans="1:10" ht="12.75">
      <c r="A124" s="121" t="s">
        <v>232</v>
      </c>
      <c r="B124" s="97">
        <v>7</v>
      </c>
      <c r="C124" s="167" t="str">
        <f>veterani!$A$55</f>
        <v>Francesco Discepoli</v>
      </c>
      <c r="D124" s="167"/>
      <c r="E124" s="167" t="str">
        <f>veterani!$B$55</f>
        <v>Paolo Finardi</v>
      </c>
      <c r="F124" s="167"/>
      <c r="G124" s="75">
        <f>veterani!$D$55</f>
        <v>0</v>
      </c>
      <c r="H124" s="75">
        <f>veterani!$E$55</f>
        <v>1</v>
      </c>
      <c r="I124" s="168" t="str">
        <f>veterani!$N$55</f>
        <v>Marcello Scarduelli</v>
      </c>
      <c r="J124" s="168"/>
    </row>
    <row r="125" spans="1:10" ht="12.75">
      <c r="A125" s="121" t="s">
        <v>232</v>
      </c>
      <c r="B125" s="97">
        <v>8</v>
      </c>
      <c r="C125" s="167" t="str">
        <f>veterani!$A$56</f>
        <v>Riccardo Marinucci</v>
      </c>
      <c r="D125" s="167"/>
      <c r="E125" s="167" t="str">
        <f>veterani!$B$56</f>
        <v>Gianluca Galeazzi</v>
      </c>
      <c r="F125" s="167"/>
      <c r="G125" s="75">
        <f>veterani!$D$56</f>
        <v>2</v>
      </c>
      <c r="H125" s="75">
        <f>veterani!$E$56</f>
        <v>2</v>
      </c>
      <c r="I125" s="168" t="str">
        <f>veterani!$N$56</f>
        <v>Giovanni Guercia</v>
      </c>
      <c r="J125" s="168"/>
    </row>
    <row r="126" spans="1:10" ht="12.75">
      <c r="A126" s="121" t="s">
        <v>232</v>
      </c>
      <c r="B126" s="97">
        <v>9</v>
      </c>
      <c r="C126" s="167" t="str">
        <f>veterani!$A$57</f>
        <v>Mimmo Zaffino</v>
      </c>
      <c r="D126" s="167"/>
      <c r="E126" s="167" t="str">
        <f>veterani!$B$57</f>
        <v>Antonello Dalia</v>
      </c>
      <c r="F126" s="167"/>
      <c r="G126" s="75">
        <f>veterani!$D$57</f>
        <v>2</v>
      </c>
      <c r="H126" s="75">
        <f>veterani!$E$57</f>
        <v>3</v>
      </c>
      <c r="I126" s="168" t="str">
        <f>veterani!$N$57</f>
        <v>Alberto La Rosa</v>
      </c>
      <c r="J126" s="168"/>
    </row>
    <row r="127" spans="1:10" ht="12.75">
      <c r="A127" s="121" t="s">
        <v>232</v>
      </c>
      <c r="B127" s="97">
        <v>10</v>
      </c>
      <c r="C127" s="167" t="str">
        <f>veterani!$A$58</f>
        <v>Umberto Battista</v>
      </c>
      <c r="D127" s="167"/>
      <c r="E127" s="167" t="str">
        <f>veterani!$B$58</f>
        <v>Davide Lazzari</v>
      </c>
      <c r="F127" s="167"/>
      <c r="G127" s="75">
        <f>veterani!$D$58</f>
        <v>1</v>
      </c>
      <c r="H127" s="75">
        <f>veterani!$E$58</f>
        <v>1</v>
      </c>
      <c r="I127" s="168" t="str">
        <f>veterani!$N$58</f>
        <v>Valentino Spagnolo</v>
      </c>
      <c r="J127" s="168"/>
    </row>
    <row r="128" spans="1:10" ht="12.75">
      <c r="A128" s="121" t="s">
        <v>232</v>
      </c>
      <c r="B128" s="97">
        <v>11</v>
      </c>
      <c r="C128" s="167" t="str">
        <f>veterani!$A$97</f>
        <v>Antonio Gentile</v>
      </c>
      <c r="D128" s="167"/>
      <c r="E128" s="167" t="str">
        <f>veterani!$B$97</f>
        <v>Marco Lauretti</v>
      </c>
      <c r="F128" s="167"/>
      <c r="G128" s="75">
        <f>veterani!$D$97</f>
        <v>1</v>
      </c>
      <c r="H128" s="75">
        <f>veterani!$E$97</f>
        <v>5</v>
      </c>
      <c r="I128" s="168" t="str">
        <f>veterani!$N$97</f>
        <v>Livio Cerullo</v>
      </c>
      <c r="J128" s="168"/>
    </row>
    <row r="129" spans="1:10" ht="12.75">
      <c r="A129" s="121" t="s">
        <v>232</v>
      </c>
      <c r="B129" s="97">
        <v>12</v>
      </c>
      <c r="C129" s="167" t="str">
        <f>veterani!$A$98</f>
        <v>Flavio Riccomagno</v>
      </c>
      <c r="D129" s="167"/>
      <c r="E129" s="167" t="str">
        <f>veterani!$B$98</f>
        <v>Federico Pisca</v>
      </c>
      <c r="F129" s="167"/>
      <c r="G129" s="75">
        <f>veterani!$D$98</f>
        <v>0</v>
      </c>
      <c r="H129" s="75">
        <f>veterani!$E$98</f>
        <v>0</v>
      </c>
      <c r="I129" s="168" t="str">
        <f>veterani!$N$98</f>
        <v>Claudio Dogali</v>
      </c>
      <c r="J129" s="168"/>
    </row>
    <row r="130" spans="1:10" ht="12.75">
      <c r="A130" s="121" t="s">
        <v>235</v>
      </c>
      <c r="B130" s="97">
        <v>13</v>
      </c>
      <c r="C130" s="167" t="str">
        <f>under19!$A$30</f>
        <v>Simone Palmieri</v>
      </c>
      <c r="D130" s="167"/>
      <c r="E130" s="167" t="str">
        <f>under19!$B$30</f>
        <v>Fabrizio Coco</v>
      </c>
      <c r="F130" s="167"/>
      <c r="G130" s="75">
        <f>under19!$D$30</f>
        <v>2</v>
      </c>
      <c r="H130" s="75">
        <f>under19!$E$30</f>
        <v>0</v>
      </c>
      <c r="I130" s="168" t="str">
        <f>under19!$N$30</f>
        <v>Walter Siracusa</v>
      </c>
      <c r="J130" s="168"/>
    </row>
    <row r="131" spans="1:10" ht="12.75">
      <c r="A131" s="121" t="s">
        <v>235</v>
      </c>
      <c r="B131" s="97">
        <v>14</v>
      </c>
      <c r="C131" s="167" t="str">
        <f>under19!$A$31</f>
        <v>Andrea Manganello</v>
      </c>
      <c r="D131" s="167"/>
      <c r="E131" s="167" t="str">
        <f>under19!$B$31</f>
        <v>Simone Esposito</v>
      </c>
      <c r="F131" s="167"/>
      <c r="G131" s="75">
        <f>under19!$D$31</f>
        <v>4</v>
      </c>
      <c r="H131" s="75">
        <f>under19!$E$31</f>
        <v>1</v>
      </c>
      <c r="I131" s="168" t="str">
        <f>under19!$N$31</f>
        <v>Emanuele Levrano</v>
      </c>
      <c r="J131" s="168"/>
    </row>
    <row r="132" spans="1:10" ht="12.75">
      <c r="A132" s="121" t="s">
        <v>233</v>
      </c>
      <c r="B132" s="97">
        <v>15</v>
      </c>
      <c r="C132" s="167" t="str">
        <f>under15!$A$35</f>
        <v>Luca Zambello</v>
      </c>
      <c r="D132" s="167"/>
      <c r="E132" s="167" t="str">
        <f>under15!$B$35</f>
        <v>Eddie Monticelli</v>
      </c>
      <c r="F132" s="167"/>
      <c r="G132" s="75">
        <f>under15!$D$35</f>
        <v>8</v>
      </c>
      <c r="H132" s="75">
        <f>under15!$E$35</f>
        <v>2</v>
      </c>
      <c r="I132" s="168" t="str">
        <f>under15!$N$35</f>
        <v>Gabriele Silveri</v>
      </c>
      <c r="J132" s="168"/>
    </row>
    <row r="133" spans="1:10" ht="12.75">
      <c r="A133" s="121" t="s">
        <v>233</v>
      </c>
      <c r="B133" s="97">
        <v>16</v>
      </c>
      <c r="C133" s="167" t="str">
        <f>under15!$A$36</f>
        <v>Antonio Peluso</v>
      </c>
      <c r="D133" s="167"/>
      <c r="E133" s="167" t="str">
        <f>under15!$B$36</f>
        <v>Matteo Lorenzon</v>
      </c>
      <c r="F133" s="167"/>
      <c r="G133" s="75">
        <f>under15!$D$36</f>
        <v>4</v>
      </c>
      <c r="H133" s="75">
        <f>under15!$E$36</f>
        <v>2</v>
      </c>
      <c r="I133" s="168" t="str">
        <f>under15!$N$36</f>
        <v>Enzo Giannarelli</v>
      </c>
      <c r="J133" s="168"/>
    </row>
    <row r="134" spans="1:10" ht="12.75">
      <c r="A134" s="121" t="s">
        <v>233</v>
      </c>
      <c r="B134" s="97">
        <v>17</v>
      </c>
      <c r="C134" s="167" t="str">
        <f>under15!$A$64</f>
        <v>Micael Caviglia</v>
      </c>
      <c r="D134" s="167"/>
      <c r="E134" s="167" t="str">
        <f>under15!$B$64</f>
        <v>Lorenzo Gaia</v>
      </c>
      <c r="F134" s="167"/>
      <c r="G134" s="75">
        <f>under15!$D$64</f>
        <v>5</v>
      </c>
      <c r="H134" s="75">
        <f>under15!$E$64</f>
        <v>1</v>
      </c>
      <c r="I134" s="168" t="str">
        <f>under15!$N$64</f>
        <v>Andrea Ciccarelli</v>
      </c>
      <c r="J134" s="168"/>
    </row>
    <row r="135" spans="1:10" ht="12.75">
      <c r="A135" s="121" t="s">
        <v>233</v>
      </c>
      <c r="B135" s="97">
        <v>18</v>
      </c>
      <c r="C135" s="167" t="str">
        <f>under15!$A$65</f>
        <v>Pietro Scaduto</v>
      </c>
      <c r="D135" s="167"/>
      <c r="E135" s="167" t="str">
        <f>under15!$B$65</f>
        <v>Manuel Mastrantuono</v>
      </c>
      <c r="F135" s="167"/>
      <c r="G135" s="75">
        <f>under15!$D$65</f>
        <v>1</v>
      </c>
      <c r="H135" s="75">
        <f>under15!$E$65</f>
        <v>0</v>
      </c>
      <c r="I135" s="168" t="str">
        <f>under15!$N$65</f>
        <v>Luigi Di Vito</v>
      </c>
      <c r="J135" s="168"/>
    </row>
    <row r="136" spans="1:10" ht="12.75">
      <c r="A136" s="121" t="s">
        <v>233</v>
      </c>
      <c r="B136" s="97">
        <v>19</v>
      </c>
      <c r="C136" s="167" t="str">
        <f>under15!$A$83</f>
        <v>Luca Battista</v>
      </c>
      <c r="D136" s="167"/>
      <c r="E136" s="167" t="str">
        <f>under15!$B$83</f>
        <v>Mattia Rajna</v>
      </c>
      <c r="F136" s="167"/>
      <c r="G136" s="75">
        <f>under15!$D$62</f>
        <v>7</v>
      </c>
      <c r="H136" s="75">
        <f>under15!$E$62</f>
        <v>0</v>
      </c>
      <c r="I136" s="168" t="str">
        <f>under15!$N$83</f>
        <v>Emanuele Lo Cascio</v>
      </c>
      <c r="J136" s="168"/>
    </row>
    <row r="137" spans="1:10" ht="12.75">
      <c r="A137" s="121" t="s">
        <v>233</v>
      </c>
      <c r="B137" s="97">
        <v>20</v>
      </c>
      <c r="C137" s="167" t="str">
        <f>under15!$A$84</f>
        <v>Simone Balbo</v>
      </c>
      <c r="D137" s="167"/>
      <c r="E137" s="167" t="str">
        <f>under15!$B$84</f>
        <v>Antonio Fucci</v>
      </c>
      <c r="F137" s="167"/>
      <c r="G137" s="75">
        <f>under15!$D$84</f>
        <v>5</v>
      </c>
      <c r="H137" s="75">
        <f>under15!$E$84</f>
        <v>0</v>
      </c>
      <c r="I137" s="168" t="str">
        <f>under15!$N$84</f>
        <v>Federico Solari</v>
      </c>
      <c r="J137" s="168"/>
    </row>
    <row r="138" spans="1:10" ht="12.75">
      <c r="A138" s="121" t="s">
        <v>233</v>
      </c>
      <c r="B138" s="97">
        <v>21</v>
      </c>
      <c r="C138" s="167" t="str">
        <f>under15!$A$85</f>
        <v>Luca Colangelo</v>
      </c>
      <c r="D138" s="167"/>
      <c r="E138" s="167" t="str">
        <f>under15!$B$85</f>
        <v>Gabriele Abate</v>
      </c>
      <c r="F138" s="167"/>
      <c r="G138" s="75">
        <f>under15!$D$85</f>
        <v>3</v>
      </c>
      <c r="H138" s="75">
        <f>under15!$E$85</f>
        <v>1</v>
      </c>
      <c r="I138" s="168" t="str">
        <f>under15!$N$85</f>
        <v>Alex Inconvaia</v>
      </c>
      <c r="J138" s="168"/>
    </row>
    <row r="139" spans="1:10" ht="12.75">
      <c r="A139" s="121" t="s">
        <v>234</v>
      </c>
      <c r="B139" s="97">
        <v>22</v>
      </c>
      <c r="C139" s="167" t="str">
        <f>under12!$A$19</f>
        <v>Ernesto Gentile</v>
      </c>
      <c r="D139" s="167"/>
      <c r="E139" s="167" t="str">
        <f>under12!$B$19</f>
        <v>Lorenzo Barbano</v>
      </c>
      <c r="F139" s="167"/>
      <c r="G139" s="75">
        <f>under12!$D$19</f>
        <v>6</v>
      </c>
      <c r="H139" s="75">
        <f>under12!$E$19</f>
        <v>0</v>
      </c>
      <c r="I139" s="168" t="str">
        <f>under12!$N$19</f>
        <v>Max Fryar</v>
      </c>
      <c r="J139" s="168"/>
    </row>
    <row r="140" spans="1:10" ht="12.75">
      <c r="A140" s="121" t="s">
        <v>234</v>
      </c>
      <c r="B140" s="97">
        <v>23</v>
      </c>
      <c r="C140" s="167" t="str">
        <f>under12!$A$20</f>
        <v>Matteo Ciccarelli</v>
      </c>
      <c r="D140" s="167"/>
      <c r="E140" s="167" t="str">
        <f>under12!$B$20</f>
        <v>Filippo Cubeta</v>
      </c>
      <c r="F140" s="167"/>
      <c r="G140" s="75">
        <f>under12!$D$20</f>
        <v>7</v>
      </c>
      <c r="H140" s="75">
        <f>under12!$E$20</f>
        <v>1</v>
      </c>
      <c r="I140" s="168" t="str">
        <f>under12!$N$20</f>
        <v>Mauro Manganello</v>
      </c>
      <c r="J140" s="168"/>
    </row>
    <row r="141" spans="1:10" ht="12.75">
      <c r="A141" s="121" t="s">
        <v>234</v>
      </c>
      <c r="B141" s="97">
        <v>24</v>
      </c>
      <c r="C141" s="167" t="str">
        <f>under12!$A$69</f>
        <v>Nicola Borgo</v>
      </c>
      <c r="D141" s="167"/>
      <c r="E141" s="167" t="str">
        <f>under12!$B$69</f>
        <v>Marco Di Vito</v>
      </c>
      <c r="F141" s="167"/>
      <c r="G141" s="75">
        <f>under12!$D$69</f>
        <v>1</v>
      </c>
      <c r="H141" s="75">
        <f>under12!$E$69</f>
        <v>1</v>
      </c>
      <c r="I141" s="168" t="str">
        <f>under12!$N$69</f>
        <v>Paolo Zambello</v>
      </c>
      <c r="J141" s="168"/>
    </row>
    <row r="142" spans="1:10" ht="12.75">
      <c r="A142" s="121" t="s">
        <v>234</v>
      </c>
      <c r="B142" s="97">
        <v>25</v>
      </c>
      <c r="C142" s="167" t="str">
        <f>under12!$A$70</f>
        <v>Claudio Panebianco</v>
      </c>
      <c r="D142" s="167"/>
      <c r="E142" s="167" t="str">
        <f>under12!$B$70</f>
        <v>Luca Accornero</v>
      </c>
      <c r="F142" s="167"/>
      <c r="G142" s="75">
        <f>under12!$D$70</f>
        <v>5</v>
      </c>
      <c r="H142" s="75">
        <f>under12!$E$70</f>
        <v>1</v>
      </c>
      <c r="I142" s="168" t="str">
        <f>under12!$N$70</f>
        <v>Lorenzo Praino</v>
      </c>
      <c r="J142" s="168"/>
    </row>
    <row r="143" spans="1:10" ht="12.75">
      <c r="A143" s="121" t="s">
        <v>234</v>
      </c>
      <c r="B143" s="97">
        <v>26</v>
      </c>
      <c r="C143" s="167" t="str">
        <f>under12!$A$71</f>
        <v>Jessie Monticelli</v>
      </c>
      <c r="D143" s="167"/>
      <c r="E143" s="167" t="str">
        <f>under12!$B$71</f>
        <v>Michael Ruocco</v>
      </c>
      <c r="F143" s="167"/>
      <c r="G143" s="75">
        <f>under12!$D$71</f>
        <v>6</v>
      </c>
      <c r="H143" s="75">
        <f>under12!$E$71</f>
        <v>0</v>
      </c>
      <c r="I143" s="168" t="str">
        <f>under12!$N$71</f>
        <v>Alessandro Toni</v>
      </c>
      <c r="J143" s="168"/>
    </row>
    <row r="144" spans="1:10" ht="12.75">
      <c r="A144" s="121" t="s">
        <v>236</v>
      </c>
      <c r="B144" s="97">
        <v>27</v>
      </c>
      <c r="C144" s="167" t="str">
        <f>ladies!$A$17</f>
        <v>Eleonora Buttitta</v>
      </c>
      <c r="D144" s="167"/>
      <c r="E144" s="167" t="str">
        <f>ladies!$B$17</f>
        <v>Laura Panza</v>
      </c>
      <c r="F144" s="167"/>
      <c r="G144" s="97">
        <f>ladies!$D$17</f>
        <v>3</v>
      </c>
      <c r="H144" s="97">
        <f>ladies!$E$17</f>
        <v>1</v>
      </c>
      <c r="I144" s="168" t="str">
        <f>ladies!$N$17</f>
        <v>Sara Guercia</v>
      </c>
      <c r="J144" s="168"/>
    </row>
    <row r="145" spans="1:10" ht="12.75">
      <c r="A145" s="121" t="s">
        <v>236</v>
      </c>
      <c r="B145" s="97">
        <v>28</v>
      </c>
      <c r="C145" s="167" t="str">
        <f>ladies!$A$18</f>
        <v>Valentina Bartolini</v>
      </c>
      <c r="D145" s="167"/>
      <c r="E145" s="167" t="str">
        <f>ladies!$B$18</f>
        <v>Paola Forlani</v>
      </c>
      <c r="F145" s="167"/>
      <c r="G145" s="97">
        <f>ladies!$D$18</f>
        <v>2</v>
      </c>
      <c r="H145" s="97">
        <f>ladies!$E$18</f>
        <v>1</v>
      </c>
      <c r="I145" s="168" t="str">
        <f>ladies!$N$18</f>
        <v>Giuditta Lo Cascio</v>
      </c>
      <c r="J145" s="168"/>
    </row>
    <row r="146" spans="1:10" ht="12.75">
      <c r="A146" s="121" t="s">
        <v>237</v>
      </c>
      <c r="B146" s="97">
        <v>29</v>
      </c>
      <c r="C146" s="167" t="str">
        <f>cadetti!$A$24</f>
        <v>Marcello Bodin de Chatelard</v>
      </c>
      <c r="D146" s="167"/>
      <c r="E146" s="167" t="str">
        <f>cadetti!$B$24</f>
        <v>Matteo Resca</v>
      </c>
      <c r="F146" s="167"/>
      <c r="G146" s="97">
        <f>cadetti!$D$24</f>
        <v>4</v>
      </c>
      <c r="H146" s="97">
        <f>cadetti!$E$24</f>
        <v>0</v>
      </c>
      <c r="I146" s="168" t="str">
        <f>cadetti!$N$24</f>
        <v>Gaetano Monticelli</v>
      </c>
      <c r="J146" s="168"/>
    </row>
    <row r="147" spans="1:10" ht="12.75">
      <c r="A147" s="121" t="s">
        <v>237</v>
      </c>
      <c r="B147" s="97">
        <v>30</v>
      </c>
      <c r="C147" s="167" t="str">
        <f>cadetti!$A$25</f>
        <v>Giuseppe Panebianco</v>
      </c>
      <c r="D147" s="167"/>
      <c r="E147" s="167" t="str">
        <f>cadetti!$B$25</f>
        <v>Alberto Gagliardi</v>
      </c>
      <c r="F147" s="167"/>
      <c r="G147" s="97">
        <f>cadetti!$D$25</f>
        <v>0</v>
      </c>
      <c r="H147" s="97">
        <f>cadetti!$E$25</f>
        <v>2</v>
      </c>
      <c r="I147" s="168" t="str">
        <f>cadetti!$N$25</f>
        <v>Riccardo Schito</v>
      </c>
      <c r="J147" s="168"/>
    </row>
    <row r="148" spans="1:10" ht="12.75">
      <c r="A148" s="121" t="s">
        <v>237</v>
      </c>
      <c r="B148" s="97">
        <v>31</v>
      </c>
      <c r="C148" s="167" t="str">
        <f>cadetti!$A$26</f>
        <v>Salvatore Cammarata</v>
      </c>
      <c r="D148" s="167"/>
      <c r="E148" s="167" t="str">
        <f>cadetti!$B$26</f>
        <v>Carlo Alessi</v>
      </c>
      <c r="F148" s="167"/>
      <c r="G148" s="97">
        <f>cadetti!$D$26</f>
        <v>1</v>
      </c>
      <c r="H148" s="97">
        <f>cadetti!$E$26</f>
        <v>5</v>
      </c>
      <c r="I148" s="168" t="str">
        <f>cadetti!$N$26</f>
        <v>Luca Salvadori</v>
      </c>
      <c r="J148" s="168"/>
    </row>
    <row r="149" spans="1:10" ht="12.75">
      <c r="A149" s="121"/>
      <c r="B149" s="97"/>
      <c r="C149" s="136"/>
      <c r="D149" s="136"/>
      <c r="E149" s="136"/>
      <c r="F149" s="136"/>
      <c r="G149" s="97"/>
      <c r="H149" s="97"/>
      <c r="I149" s="137"/>
      <c r="J149" s="137"/>
    </row>
    <row r="150" spans="1:10" ht="12.75">
      <c r="A150" s="121"/>
      <c r="B150" s="97"/>
      <c r="C150" s="136"/>
      <c r="D150" s="136"/>
      <c r="E150" s="136"/>
      <c r="F150" s="136"/>
      <c r="G150" s="97"/>
      <c r="H150" s="97"/>
      <c r="I150" s="137"/>
      <c r="J150" s="137"/>
    </row>
    <row r="151" spans="1:10" ht="12.75">
      <c r="A151" s="121"/>
      <c r="B151" s="97"/>
      <c r="C151" s="136"/>
      <c r="D151" s="136"/>
      <c r="E151" s="136"/>
      <c r="F151" s="136"/>
      <c r="G151" s="97"/>
      <c r="H151" s="97"/>
      <c r="I151" s="137"/>
      <c r="J151" s="137"/>
    </row>
    <row r="152" spans="1:10" ht="12.75">
      <c r="A152" s="121"/>
      <c r="B152" s="97"/>
      <c r="C152" s="136"/>
      <c r="D152" s="136"/>
      <c r="E152" s="136"/>
      <c r="F152" s="136"/>
      <c r="G152" s="97"/>
      <c r="H152" s="97"/>
      <c r="I152" s="137"/>
      <c r="J152" s="137"/>
    </row>
    <row r="153" spans="1:10" ht="12.75">
      <c r="A153" s="121"/>
      <c r="B153" s="97"/>
      <c r="C153" s="136"/>
      <c r="D153" s="136"/>
      <c r="E153" s="136"/>
      <c r="F153" s="136"/>
      <c r="G153" s="97"/>
      <c r="H153" s="97"/>
      <c r="I153" s="137"/>
      <c r="J153" s="137"/>
    </row>
    <row r="154" spans="1:10" ht="12.75">
      <c r="A154" s="121"/>
      <c r="B154" s="97"/>
      <c r="C154" s="136"/>
      <c r="D154" s="136"/>
      <c r="E154" s="136"/>
      <c r="F154" s="136"/>
      <c r="G154" s="97"/>
      <c r="H154" s="97"/>
      <c r="I154" s="137"/>
      <c r="J154" s="137"/>
    </row>
    <row r="155" spans="1:10" ht="12.75">
      <c r="A155" s="121"/>
      <c r="B155" s="97"/>
      <c r="C155" s="136"/>
      <c r="D155" s="136"/>
      <c r="E155" s="136"/>
      <c r="F155" s="136"/>
      <c r="G155" s="97"/>
      <c r="H155" s="97"/>
      <c r="I155" s="137"/>
      <c r="J155" s="137"/>
    </row>
    <row r="156" spans="1:10" ht="12.75">
      <c r="A156" s="121"/>
      <c r="B156" s="97"/>
      <c r="C156" s="136"/>
      <c r="D156" s="136"/>
      <c r="E156" s="136"/>
      <c r="F156" s="136"/>
      <c r="G156" s="97"/>
      <c r="H156" s="97"/>
      <c r="I156" s="137"/>
      <c r="J156" s="137"/>
    </row>
    <row r="157" spans="1:10" ht="12.75">
      <c r="A157" s="121"/>
      <c r="B157" s="97"/>
      <c r="C157" s="136"/>
      <c r="D157" s="136"/>
      <c r="E157" s="136"/>
      <c r="F157" s="136"/>
      <c r="G157" s="97"/>
      <c r="H157" s="97"/>
      <c r="I157" s="137"/>
      <c r="J157" s="137"/>
    </row>
    <row r="158" spans="1:10" ht="12.75">
      <c r="A158" s="121"/>
      <c r="B158" s="97"/>
      <c r="C158" s="136"/>
      <c r="D158" s="136"/>
      <c r="E158" s="136"/>
      <c r="F158" s="136"/>
      <c r="G158" s="97"/>
      <c r="H158" s="97"/>
      <c r="I158" s="137"/>
      <c r="J158" s="137"/>
    </row>
    <row r="159" spans="1:10" ht="12.75">
      <c r="A159" s="121"/>
      <c r="B159" s="97"/>
      <c r="C159" s="136"/>
      <c r="D159" s="136"/>
      <c r="E159" s="136"/>
      <c r="F159" s="136"/>
      <c r="G159" s="97"/>
      <c r="H159" s="97"/>
      <c r="I159" s="137"/>
      <c r="J159" s="137"/>
    </row>
    <row r="160" spans="1:10" ht="12.75">
      <c r="A160" s="121"/>
      <c r="B160" s="97"/>
      <c r="C160" s="136"/>
      <c r="D160" s="136"/>
      <c r="E160" s="136"/>
      <c r="F160" s="136"/>
      <c r="G160" s="97"/>
      <c r="H160" s="97"/>
      <c r="I160" s="137"/>
      <c r="J160" s="137"/>
    </row>
    <row r="161" spans="1:10" ht="12.75">
      <c r="A161" s="121"/>
      <c r="B161" s="97"/>
      <c r="C161" s="136"/>
      <c r="D161" s="136"/>
      <c r="E161" s="136"/>
      <c r="F161" s="136"/>
      <c r="G161" s="97"/>
      <c r="H161" s="97"/>
      <c r="I161" s="137"/>
      <c r="J161" s="137"/>
    </row>
    <row r="162" spans="1:10" ht="12.75">
      <c r="A162" s="121"/>
      <c r="B162" s="97"/>
      <c r="C162" s="136"/>
      <c r="D162" s="136"/>
      <c r="E162" s="136"/>
      <c r="F162" s="136"/>
      <c r="G162" s="97"/>
      <c r="H162" s="97"/>
      <c r="I162" s="137"/>
      <c r="J162" s="137"/>
    </row>
    <row r="163" spans="1:10" ht="12.75">
      <c r="A163" s="121"/>
      <c r="B163" s="97"/>
      <c r="C163" s="136"/>
      <c r="D163" s="136"/>
      <c r="E163" s="136"/>
      <c r="F163" s="136"/>
      <c r="G163" s="97"/>
      <c r="H163" s="97"/>
      <c r="I163" s="137"/>
      <c r="J163" s="137"/>
    </row>
    <row r="164" spans="1:10" ht="12.75">
      <c r="A164" s="121"/>
      <c r="B164" s="97"/>
      <c r="C164" s="136"/>
      <c r="D164" s="136"/>
      <c r="E164" s="136"/>
      <c r="F164" s="136"/>
      <c r="G164" s="97"/>
      <c r="H164" s="97"/>
      <c r="I164" s="137"/>
      <c r="J164" s="137"/>
    </row>
    <row r="165" spans="1:10" ht="12.75">
      <c r="A165" s="121"/>
      <c r="B165" s="97"/>
      <c r="C165" s="136"/>
      <c r="D165" s="136"/>
      <c r="E165" s="136"/>
      <c r="F165" s="136"/>
      <c r="G165" s="97"/>
      <c r="H165" s="97"/>
      <c r="I165" s="137"/>
      <c r="J165" s="137"/>
    </row>
    <row r="166" spans="1:10" ht="12.75">
      <c r="A166" s="121"/>
      <c r="B166" s="97"/>
      <c r="C166" s="136"/>
      <c r="D166" s="136"/>
      <c r="E166" s="136"/>
      <c r="F166" s="136"/>
      <c r="G166" s="97"/>
      <c r="H166" s="97"/>
      <c r="I166" s="137"/>
      <c r="J166" s="137"/>
    </row>
    <row r="169" spans="1:10" ht="12.75">
      <c r="A169" s="171" t="s">
        <v>227</v>
      </c>
      <c r="B169" s="171"/>
      <c r="C169" s="171"/>
      <c r="D169" s="171"/>
      <c r="E169" s="171"/>
      <c r="F169" s="171"/>
      <c r="G169" s="171"/>
      <c r="H169" s="171"/>
      <c r="I169" s="171"/>
      <c r="J169" s="171"/>
    </row>
    <row r="170" spans="1:10" ht="12.75">
      <c r="A170" s="171"/>
      <c r="B170" s="171"/>
      <c r="C170" s="171"/>
      <c r="D170" s="171"/>
      <c r="E170" s="171"/>
      <c r="F170" s="171"/>
      <c r="G170" s="171"/>
      <c r="H170" s="171"/>
      <c r="I170" s="171"/>
      <c r="J170" s="171"/>
    </row>
    <row r="172" spans="1:10" ht="12.75">
      <c r="A172" s="169" t="s">
        <v>246</v>
      </c>
      <c r="B172" s="169"/>
      <c r="C172" s="169"/>
      <c r="D172" s="169"/>
      <c r="E172" s="169"/>
      <c r="F172" s="169"/>
      <c r="G172" s="169"/>
      <c r="H172" s="169"/>
      <c r="I172" s="169"/>
      <c r="J172" s="169"/>
    </row>
    <row r="173" spans="1:2" ht="12.75">
      <c r="A173" s="1"/>
      <c r="B173" s="1"/>
    </row>
    <row r="174" spans="1:10" ht="12.75">
      <c r="A174" s="1" t="s">
        <v>228</v>
      </c>
      <c r="B174" s="1" t="s">
        <v>229</v>
      </c>
      <c r="C174" s="170" t="s">
        <v>46</v>
      </c>
      <c r="D174" s="170"/>
      <c r="E174" s="170" t="s">
        <v>47</v>
      </c>
      <c r="F174" s="170"/>
      <c r="G174" s="170" t="s">
        <v>41</v>
      </c>
      <c r="H174" s="170"/>
      <c r="I174" s="170" t="s">
        <v>42</v>
      </c>
      <c r="J174" s="170"/>
    </row>
    <row r="176" spans="1:10" ht="12.75">
      <c r="A176" s="121" t="s">
        <v>231</v>
      </c>
      <c r="B176" s="97">
        <v>1</v>
      </c>
      <c r="C176" s="167" t="str">
        <f>open!$A$134</f>
        <v>Massimo Bolognino</v>
      </c>
      <c r="D176" s="167"/>
      <c r="E176" s="167" t="str">
        <f>open!$B$134</f>
        <v>Michelangelo Mazzilli</v>
      </c>
      <c r="F176" s="167"/>
      <c r="G176" s="153">
        <f>open!$D$134</f>
        <v>4</v>
      </c>
      <c r="H176" s="153">
        <f>open!$E$134</f>
        <v>1</v>
      </c>
      <c r="I176" s="168" t="str">
        <f>open!$N$134</f>
        <v>Lucio Canicchio</v>
      </c>
      <c r="J176" s="168"/>
    </row>
    <row r="177" spans="1:10" ht="12.75">
      <c r="A177" s="121" t="s">
        <v>231</v>
      </c>
      <c r="B177" s="97">
        <v>2</v>
      </c>
      <c r="C177" s="167" t="str">
        <f>open!$A$135</f>
        <v>Stefano Buono</v>
      </c>
      <c r="D177" s="167"/>
      <c r="E177" s="167" t="str">
        <f>open!$B$135</f>
        <v>Alessandro Arca</v>
      </c>
      <c r="F177" s="167"/>
      <c r="G177" s="153">
        <f>open!$D$135</f>
        <v>4</v>
      </c>
      <c r="H177" s="153">
        <f>open!$E$135</f>
        <v>1</v>
      </c>
      <c r="I177" s="168" t="str">
        <f>open!$N$135</f>
        <v>Andrea Di Vincenzo</v>
      </c>
      <c r="J177" s="168"/>
    </row>
    <row r="178" spans="1:10" ht="12.75">
      <c r="A178" s="121" t="s">
        <v>231</v>
      </c>
      <c r="B178" s="97">
        <v>3</v>
      </c>
      <c r="C178" s="167" t="str">
        <f>open!$A$136</f>
        <v>Mauro Petrini</v>
      </c>
      <c r="D178" s="167"/>
      <c r="E178" s="167" t="str">
        <f>open!$B$136</f>
        <v>Federico Mattiangeli</v>
      </c>
      <c r="F178" s="167"/>
      <c r="G178" s="153">
        <f>open!$D$136</f>
        <v>1</v>
      </c>
      <c r="H178" s="153">
        <f>open!$E$136</f>
        <v>2</v>
      </c>
      <c r="I178" s="168" t="str">
        <f>open!$N$136</f>
        <v>Matteo Balboni</v>
      </c>
      <c r="J178" s="168"/>
    </row>
    <row r="179" spans="1:10" ht="12.75">
      <c r="A179" s="121" t="s">
        <v>231</v>
      </c>
      <c r="B179" s="97">
        <v>4</v>
      </c>
      <c r="C179" s="167" t="str">
        <f>open!$A$197</f>
        <v>Massimiliano Croatti</v>
      </c>
      <c r="D179" s="167"/>
      <c r="E179" s="167" t="str">
        <f>open!$B$197</f>
        <v>Luca Gentile</v>
      </c>
      <c r="F179" s="167"/>
      <c r="G179" s="153">
        <f>open!$D$197</f>
        <v>2</v>
      </c>
      <c r="H179" s="153">
        <f>open!$E$197</f>
        <v>0</v>
      </c>
      <c r="I179" s="168" t="str">
        <f>open!$N$197</f>
        <v>Daniele Calcagno</v>
      </c>
      <c r="J179" s="168"/>
    </row>
    <row r="180" spans="1:10" ht="12.75">
      <c r="A180" s="121" t="s">
        <v>231</v>
      </c>
      <c r="B180" s="97">
        <v>5</v>
      </c>
      <c r="C180" s="167" t="str">
        <f>open!$A$198</f>
        <v>Gianfranco Calonico</v>
      </c>
      <c r="D180" s="167"/>
      <c r="E180" s="167" t="str">
        <f>open!$B$198</f>
        <v>Mattia Stoto</v>
      </c>
      <c r="F180" s="167"/>
      <c r="G180" s="153">
        <f>open!$D$198</f>
        <v>4</v>
      </c>
      <c r="H180" s="153">
        <f>open!$E$198</f>
        <v>1</v>
      </c>
      <c r="I180" s="168" t="str">
        <f>open!$N$198</f>
        <v>Fabio Stellato</v>
      </c>
      <c r="J180" s="168"/>
    </row>
    <row r="181" spans="1:10" ht="12.75">
      <c r="A181" s="121" t="s">
        <v>231</v>
      </c>
      <c r="B181" s="97">
        <v>6</v>
      </c>
      <c r="C181" s="167" t="str">
        <f>open!$A$199</f>
        <v>Simone Di Pierro</v>
      </c>
      <c r="D181" s="167"/>
      <c r="E181" s="167" t="str">
        <f>open!$B$199</f>
        <v>Enzo Giannarelli</v>
      </c>
      <c r="F181" s="167"/>
      <c r="G181" s="153">
        <f>open!$D$199</f>
        <v>5</v>
      </c>
      <c r="H181" s="153">
        <f>open!$E$199</f>
        <v>0</v>
      </c>
      <c r="I181" s="168" t="str">
        <f>open!$N$199</f>
        <v>Mario Corradi</v>
      </c>
      <c r="J181" s="168"/>
    </row>
    <row r="182" spans="1:10" ht="12.75">
      <c r="A182" s="121" t="s">
        <v>231</v>
      </c>
      <c r="B182" s="97">
        <v>7</v>
      </c>
      <c r="C182" s="167" t="str">
        <f>open!$A$200</f>
        <v>Alessandro Mastopasqua</v>
      </c>
      <c r="D182" s="167"/>
      <c r="E182" s="167" t="str">
        <f>open!$B$200</f>
        <v>Gabriele Silveri</v>
      </c>
      <c r="F182" s="167"/>
      <c r="G182" s="153">
        <f>open!$D$200</f>
        <v>4</v>
      </c>
      <c r="H182" s="153">
        <f>open!$E$200</f>
        <v>0</v>
      </c>
      <c r="I182" s="168" t="str">
        <f>open!$N$200</f>
        <v>Andrea Cucit</v>
      </c>
      <c r="J182" s="168"/>
    </row>
    <row r="183" spans="1:10" ht="12.75">
      <c r="A183" s="121" t="s">
        <v>232</v>
      </c>
      <c r="B183" s="97">
        <v>8</v>
      </c>
      <c r="C183" s="167" t="str">
        <f>veterani!$A$99</f>
        <v>Marcello Scarduelli</v>
      </c>
      <c r="D183" s="167"/>
      <c r="E183" s="167" t="str">
        <f>veterani!$B$99</f>
        <v>Valentino Spagnolo</v>
      </c>
      <c r="F183" s="167"/>
      <c r="G183" s="153">
        <f>veterani!$D$99</f>
        <v>0</v>
      </c>
      <c r="H183" s="153">
        <f>veterani!$E$99</f>
        <v>5</v>
      </c>
      <c r="I183" s="168" t="str">
        <f>veterani!$N$99</f>
        <v>Umberto Battista</v>
      </c>
      <c r="J183" s="168"/>
    </row>
    <row r="184" spans="1:10" ht="12.75">
      <c r="A184" s="121" t="s">
        <v>232</v>
      </c>
      <c r="B184" s="97">
        <v>9</v>
      </c>
      <c r="C184" s="167" t="str">
        <f>veterani!$A$100</f>
        <v>Giovanni Guercia</v>
      </c>
      <c r="D184" s="167"/>
      <c r="E184" s="167" t="str">
        <f>veterani!$B$100</f>
        <v>Alberto La Rosa</v>
      </c>
      <c r="F184" s="167"/>
      <c r="G184" s="153">
        <f>veterani!$D$100</f>
        <v>2</v>
      </c>
      <c r="H184" s="153">
        <f>veterani!$E$100</f>
        <v>3</v>
      </c>
      <c r="I184" s="168" t="str">
        <f>veterani!$N$100</f>
        <v>Davide Lazzari</v>
      </c>
      <c r="J184" s="168"/>
    </row>
    <row r="185" spans="1:10" ht="12.75">
      <c r="A185" s="121" t="s">
        <v>232</v>
      </c>
      <c r="B185" s="97">
        <v>10</v>
      </c>
      <c r="C185" s="167" t="str">
        <f>veterani!$A$19</f>
        <v>Livio Cerullo</v>
      </c>
      <c r="D185" s="167"/>
      <c r="E185" s="167" t="str">
        <f>veterani!$B$19</f>
        <v>Mauro Manganello</v>
      </c>
      <c r="F185" s="167"/>
      <c r="G185" s="153">
        <f>veterani!$D$19</f>
        <v>0</v>
      </c>
      <c r="H185" s="153">
        <f>veterani!$E$19</f>
        <v>3</v>
      </c>
      <c r="I185" s="168" t="str">
        <f>veterani!$N$19</f>
        <v>Antonio Gentile</v>
      </c>
      <c r="J185" s="168"/>
    </row>
    <row r="186" spans="1:10" ht="12.75">
      <c r="A186" s="121" t="s">
        <v>232</v>
      </c>
      <c r="B186" s="97">
        <v>11</v>
      </c>
      <c r="C186" s="167" t="str">
        <f>veterani!$A$20</f>
        <v>Emilio Richichi</v>
      </c>
      <c r="D186" s="167"/>
      <c r="E186" s="167" t="str">
        <f>veterani!$B$20</f>
        <v>Alessandro Toni</v>
      </c>
      <c r="F186" s="167"/>
      <c r="G186" s="153">
        <f>veterani!$D$20</f>
        <v>2</v>
      </c>
      <c r="H186" s="153">
        <f>veterani!$E$20</f>
        <v>1</v>
      </c>
      <c r="I186" s="168" t="str">
        <f>veterani!$N$20</f>
        <v>Flavio Riccomagno</v>
      </c>
      <c r="J186" s="168"/>
    </row>
    <row r="187" spans="1:10" ht="12.75">
      <c r="A187" s="121" t="s">
        <v>232</v>
      </c>
      <c r="B187" s="97">
        <v>12</v>
      </c>
      <c r="C187" s="167" t="str">
        <f>veterani!$A$21</f>
        <v>Francesco Mattiangeli</v>
      </c>
      <c r="D187" s="167"/>
      <c r="E187" s="167" t="str">
        <f>veterani!$B$21</f>
        <v>Ugo Murgia</v>
      </c>
      <c r="F187" s="167"/>
      <c r="G187" s="153">
        <f>veterani!$D$21</f>
        <v>5</v>
      </c>
      <c r="H187" s="153">
        <f>veterani!$E$21</f>
        <v>0</v>
      </c>
      <c r="I187" s="168" t="str">
        <f>veterani!$N$21</f>
        <v>Federico Pisca</v>
      </c>
      <c r="J187" s="168"/>
    </row>
    <row r="188" spans="1:10" ht="12.75">
      <c r="A188" s="121" t="s">
        <v>235</v>
      </c>
      <c r="B188" s="97">
        <v>13</v>
      </c>
      <c r="C188" s="167" t="str">
        <f>under19!$A$15</f>
        <v>Francesco Lo Presti</v>
      </c>
      <c r="D188" s="167"/>
      <c r="E188" s="167" t="str">
        <f>under19!$B$15</f>
        <v>Mattia Bellotti</v>
      </c>
      <c r="F188" s="167"/>
      <c r="G188" s="153">
        <f>under19!$D$15</f>
        <v>1</v>
      </c>
      <c r="H188" s="153">
        <f>under19!$E$15</f>
        <v>4</v>
      </c>
      <c r="I188" s="168" t="str">
        <f>under19!$N$15</f>
        <v>Fabrizio Coco</v>
      </c>
      <c r="J188" s="168"/>
    </row>
    <row r="189" spans="1:10" ht="12.75">
      <c r="A189" s="121" t="s">
        <v>235</v>
      </c>
      <c r="B189" s="97">
        <v>14</v>
      </c>
      <c r="C189" s="167" t="str">
        <f>under19!$A$16</f>
        <v>Walter Siracusa</v>
      </c>
      <c r="D189" s="167"/>
      <c r="E189" s="167" t="str">
        <f>under19!$B$16</f>
        <v>Emanuele Levrano</v>
      </c>
      <c r="F189" s="167"/>
      <c r="G189" s="153">
        <f>under19!$D$16</f>
        <v>0</v>
      </c>
      <c r="H189" s="153">
        <f>under19!$E$16</f>
        <v>1</v>
      </c>
      <c r="I189" s="168" t="str">
        <f>under19!$N$16</f>
        <v>Simone Esposito</v>
      </c>
      <c r="J189" s="168"/>
    </row>
    <row r="190" spans="1:10" ht="12.75">
      <c r="A190" s="121" t="s">
        <v>233</v>
      </c>
      <c r="B190" s="97">
        <v>15</v>
      </c>
      <c r="C190" s="167" t="str">
        <f>under15!$A$18</f>
        <v>Emanuele Lo Cascio</v>
      </c>
      <c r="D190" s="167"/>
      <c r="E190" s="167" t="str">
        <f>under15!$B$18</f>
        <v>Federico Solari</v>
      </c>
      <c r="F190" s="167"/>
      <c r="G190" s="153">
        <f>under15!$D$18</f>
        <v>5</v>
      </c>
      <c r="H190" s="153">
        <f>under15!$E$18</f>
        <v>1</v>
      </c>
      <c r="I190" s="168" t="str">
        <f>under15!$N$18</f>
        <v>Pietro De Gennaro</v>
      </c>
      <c r="J190" s="168"/>
    </row>
    <row r="191" spans="1:10" ht="12.75">
      <c r="A191" s="121" t="s">
        <v>233</v>
      </c>
      <c r="B191" s="97">
        <v>16</v>
      </c>
      <c r="C191" s="167" t="str">
        <f>under15!$A$19</f>
        <v>Alex Inconvaia</v>
      </c>
      <c r="D191" s="167"/>
      <c r="E191" s="167" t="str">
        <f>under15!$B$19</f>
        <v>Luigi Di Vito</v>
      </c>
      <c r="F191" s="167"/>
      <c r="G191" s="153">
        <f>under15!$D$19</f>
        <v>3</v>
      </c>
      <c r="H191" s="153">
        <f>under15!$E$19</f>
        <v>2</v>
      </c>
      <c r="I191" s="168" t="str">
        <f>under15!$N$19</f>
        <v>Antonello Dalia</v>
      </c>
      <c r="J191" s="168"/>
    </row>
    <row r="192" spans="1:10" ht="12.75">
      <c r="A192" s="121" t="s">
        <v>233</v>
      </c>
      <c r="B192" s="97">
        <v>17</v>
      </c>
      <c r="C192" s="167" t="str">
        <f>under15!$A$37</f>
        <v>Luca Zambello</v>
      </c>
      <c r="D192" s="167"/>
      <c r="E192" s="167" t="str">
        <f>under15!$B$37</f>
        <v>Antonio Peluso</v>
      </c>
      <c r="F192" s="167"/>
      <c r="G192" s="153">
        <f>under15!$D$37</f>
        <v>6</v>
      </c>
      <c r="H192" s="153">
        <f>under15!$E$37</f>
        <v>3</v>
      </c>
      <c r="I192" s="168" t="str">
        <f>under15!$N$37</f>
        <v>Andi Oktisi</v>
      </c>
      <c r="J192" s="168"/>
    </row>
    <row r="193" spans="1:10" ht="12.75">
      <c r="A193" s="121" t="s">
        <v>233</v>
      </c>
      <c r="B193" s="97">
        <v>18</v>
      </c>
      <c r="C193" s="167" t="str">
        <f>under15!$A$38</f>
        <v>Eddie Monticelli</v>
      </c>
      <c r="D193" s="167"/>
      <c r="E193" s="167" t="str">
        <f>under15!$B$38</f>
        <v>Marek Murgia</v>
      </c>
      <c r="F193" s="167"/>
      <c r="G193" s="153">
        <f>under15!$D$38</f>
        <v>2</v>
      </c>
      <c r="H193" s="153">
        <f>under15!$E$38</f>
        <v>1</v>
      </c>
      <c r="I193" s="168" t="str">
        <f>under15!$N$38</f>
        <v>Manuel Mastrantuono</v>
      </c>
      <c r="J193" s="168"/>
    </row>
    <row r="194" spans="1:10" ht="12.75">
      <c r="A194" s="121" t="s">
        <v>233</v>
      </c>
      <c r="B194" s="97">
        <v>19</v>
      </c>
      <c r="C194" s="167" t="str">
        <f>under15!$A$86</f>
        <v>Luca Battista</v>
      </c>
      <c r="D194" s="167"/>
      <c r="E194" s="167" t="str">
        <f>under15!$B$86</f>
        <v>Simone Balbo</v>
      </c>
      <c r="F194" s="167"/>
      <c r="G194" s="153">
        <f>under15!$D$86</f>
        <v>4</v>
      </c>
      <c r="H194" s="153">
        <f>under15!$E$86</f>
        <v>1</v>
      </c>
      <c r="I194" s="168" t="str">
        <f>under15!$N$86</f>
        <v>Micael Caviglia</v>
      </c>
      <c r="J194" s="168"/>
    </row>
    <row r="195" spans="1:10" ht="12.75">
      <c r="A195" s="121" t="s">
        <v>233</v>
      </c>
      <c r="B195" s="97">
        <v>20</v>
      </c>
      <c r="C195" s="167" t="str">
        <f>under15!$A$87</f>
        <v>Luca Colangelo</v>
      </c>
      <c r="D195" s="167"/>
      <c r="E195" s="167" t="str">
        <f>under15!$B$87</f>
        <v>Mattia Rajna</v>
      </c>
      <c r="F195" s="167"/>
      <c r="G195" s="153">
        <f>under15!$D$87</f>
        <v>6</v>
      </c>
      <c r="H195" s="153">
        <f>under15!$E$87</f>
        <v>1</v>
      </c>
      <c r="I195" s="168" t="str">
        <f>under15!$N$87</f>
        <v>Lorenzo Gaia</v>
      </c>
      <c r="J195" s="168"/>
    </row>
    <row r="196" spans="1:10" ht="12.75">
      <c r="A196" s="121" t="s">
        <v>233</v>
      </c>
      <c r="B196" s="97">
        <v>21</v>
      </c>
      <c r="C196" s="167" t="str">
        <f>under15!$A$88</f>
        <v>Gabriele Abate</v>
      </c>
      <c r="D196" s="167"/>
      <c r="E196" s="167" t="str">
        <f>under15!$B$88</f>
        <v>Antonio Fucci</v>
      </c>
      <c r="F196" s="167"/>
      <c r="G196" s="153">
        <f>under15!$D$88</f>
        <v>2</v>
      </c>
      <c r="H196" s="153">
        <f>under15!$E$88</f>
        <v>2</v>
      </c>
      <c r="I196" s="168" t="str">
        <f>under15!$N$88</f>
        <v>Pietro Scaduto</v>
      </c>
      <c r="J196" s="168"/>
    </row>
    <row r="197" spans="1:10" ht="12.75">
      <c r="A197" s="121" t="s">
        <v>234</v>
      </c>
      <c r="B197" s="97">
        <v>22</v>
      </c>
      <c r="C197" s="167" t="str">
        <f>under12!$A$21</f>
        <v>Paolo Zambello</v>
      </c>
      <c r="D197" s="167"/>
      <c r="E197" s="167" t="str">
        <f>under12!$B$21</f>
        <v>Ernesto Gentile</v>
      </c>
      <c r="F197" s="167"/>
      <c r="G197" s="153">
        <f>under12!$D$21</f>
        <v>1</v>
      </c>
      <c r="H197" s="153">
        <f>under12!$E$21</f>
        <v>0</v>
      </c>
      <c r="I197" s="168" t="str">
        <f>under12!$N$21</f>
        <v>Nicola Borgo</v>
      </c>
      <c r="J197" s="168"/>
    </row>
    <row r="198" spans="1:10" ht="12.75">
      <c r="A198" s="121" t="s">
        <v>234</v>
      </c>
      <c r="B198" s="97">
        <v>23</v>
      </c>
      <c r="C198" s="167" t="str">
        <f>under12!$A$22</f>
        <v>Matteo Ciccarelli</v>
      </c>
      <c r="D198" s="167"/>
      <c r="E198" s="167" t="str">
        <f>under12!$B$22</f>
        <v>Lorenzo Praino</v>
      </c>
      <c r="F198" s="167"/>
      <c r="G198" s="153">
        <f>under12!$D$22</f>
        <v>7</v>
      </c>
      <c r="H198" s="153">
        <f>under12!$E$22</f>
        <v>3</v>
      </c>
      <c r="I198" s="168" t="str">
        <f>under12!$N$22</f>
        <v>Claudio Panebianco</v>
      </c>
      <c r="J198" s="168"/>
    </row>
    <row r="199" spans="1:10" ht="12.75">
      <c r="A199" s="121" t="s">
        <v>234</v>
      </c>
      <c r="B199" s="97">
        <v>24</v>
      </c>
      <c r="C199" s="167" t="str">
        <f>under12!$A$23</f>
        <v>Filippo Cubeta</v>
      </c>
      <c r="D199" s="167"/>
      <c r="E199" s="167" t="str">
        <f>under12!$B$23</f>
        <v>Lorenzo Barbano</v>
      </c>
      <c r="F199" s="167"/>
      <c r="G199" s="153">
        <f>under12!$D$23</f>
        <v>6</v>
      </c>
      <c r="H199" s="153">
        <f>under12!$E$23</f>
        <v>1</v>
      </c>
      <c r="I199" s="168" t="str">
        <f>under12!$N$23</f>
        <v>Jessie Monticelli</v>
      </c>
      <c r="J199" s="168"/>
    </row>
    <row r="200" spans="1:10" ht="12.75">
      <c r="A200" s="121" t="s">
        <v>234</v>
      </c>
      <c r="B200" s="97">
        <v>25</v>
      </c>
      <c r="C200" s="167" t="str">
        <f>under12!$A$72</f>
        <v>Max Fryar</v>
      </c>
      <c r="D200" s="167"/>
      <c r="E200" s="167" t="str">
        <f>under12!$B$72</f>
        <v>Marco Di Vito</v>
      </c>
      <c r="F200" s="167"/>
      <c r="G200" s="153">
        <f>under12!$D$72</f>
        <v>4</v>
      </c>
      <c r="H200" s="153">
        <f>under12!$E$72</f>
        <v>2</v>
      </c>
      <c r="I200" s="168" t="str">
        <f>under12!$N$72</f>
        <v>Luca Accornero</v>
      </c>
      <c r="J200" s="168"/>
    </row>
    <row r="201" spans="1:10" ht="12.75">
      <c r="A201" s="121" t="s">
        <v>236</v>
      </c>
      <c r="B201" s="97">
        <v>26</v>
      </c>
      <c r="C201" s="167" t="str">
        <f>ladies!$A$19</f>
        <v>Giuditta Lo Cascio</v>
      </c>
      <c r="D201" s="167"/>
      <c r="E201" s="167" t="str">
        <f>ladies!$B$19</f>
        <v>Laura Panza</v>
      </c>
      <c r="F201" s="167"/>
      <c r="G201" s="153">
        <f>ladies!$D$19</f>
        <v>5</v>
      </c>
      <c r="H201" s="153">
        <f>ladies!$E$19</f>
        <v>1</v>
      </c>
      <c r="I201" s="168" t="str">
        <f>ladies!$N$19</f>
        <v>Valentina Bartolini</v>
      </c>
      <c r="J201" s="168"/>
    </row>
    <row r="202" spans="1:10" ht="12.75">
      <c r="A202" s="121" t="s">
        <v>236</v>
      </c>
      <c r="B202" s="97">
        <v>27</v>
      </c>
      <c r="C202" s="167" t="str">
        <f>ladies!$A$20</f>
        <v>Eleonora Buttitta</v>
      </c>
      <c r="D202" s="167"/>
      <c r="E202" s="167" t="str">
        <f>ladies!$B$20</f>
        <v>Sara Guercia</v>
      </c>
      <c r="F202" s="167"/>
      <c r="G202" s="97">
        <f>ladies!$D$20</f>
        <v>4</v>
      </c>
      <c r="H202" s="97">
        <f>ladies!$E$20</f>
        <v>1</v>
      </c>
      <c r="I202" s="168" t="str">
        <f>ladies!$N$20</f>
        <v>Laura Panza</v>
      </c>
      <c r="J202" s="168"/>
    </row>
    <row r="203" spans="1:10" ht="12.75">
      <c r="A203" s="121" t="s">
        <v>237</v>
      </c>
      <c r="B203" s="97">
        <v>28</v>
      </c>
      <c r="C203" s="167" t="str">
        <f>cadetti!$A$27</f>
        <v>Gaetano Monticelli</v>
      </c>
      <c r="D203" s="167"/>
      <c r="E203" s="167" t="str">
        <f>cadetti!$B$27</f>
        <v>Riccardo Schito</v>
      </c>
      <c r="F203" s="167"/>
      <c r="G203" s="97">
        <f>cadetti!$D$27</f>
        <v>4</v>
      </c>
      <c r="H203" s="97">
        <f>cadetti!$E$27</f>
        <v>2</v>
      </c>
      <c r="I203" s="168" t="str">
        <f>cadetti!$N$27</f>
        <v>Luca Salvadori</v>
      </c>
      <c r="J203" s="168"/>
    </row>
    <row r="204" spans="1:10" ht="12.75">
      <c r="A204" s="121" t="s">
        <v>237</v>
      </c>
      <c r="B204" s="97">
        <v>29</v>
      </c>
      <c r="C204" s="167" t="str">
        <f>cadetti!$A$29</f>
        <v>Alberto Gagliardi</v>
      </c>
      <c r="D204" s="167"/>
      <c r="E204" s="167" t="str">
        <f>cadetti!$B$29</f>
        <v>Salvatore Cammarata</v>
      </c>
      <c r="F204" s="167"/>
      <c r="G204" s="97">
        <f>cadetti!$D$29</f>
        <v>1</v>
      </c>
      <c r="H204" s="97">
        <f>cadetti!$E$29</f>
        <v>2</v>
      </c>
      <c r="I204" s="168" t="str">
        <f>cadetti!$N$29</f>
        <v>Gianfranco Mastrantuono</v>
      </c>
      <c r="J204" s="168"/>
    </row>
    <row r="205" spans="1:10" ht="12.75">
      <c r="A205" s="121" t="s">
        <v>237</v>
      </c>
      <c r="B205" s="97">
        <v>30</v>
      </c>
      <c r="C205" s="167" t="str">
        <f>cadetti!$A$30</f>
        <v>Carlo Alessi</v>
      </c>
      <c r="D205" s="167"/>
      <c r="E205" s="167" t="str">
        <f>cadetti!$B$30</f>
        <v>Marcello Bodin de Chatelard</v>
      </c>
      <c r="F205" s="167"/>
      <c r="G205" s="97">
        <f>cadetti!$D$30</f>
        <v>1</v>
      </c>
      <c r="H205" s="97">
        <f>cadetti!$E$30</f>
        <v>0</v>
      </c>
      <c r="I205" s="168" t="str">
        <f>cadetti!$N$30</f>
        <v>Matteo Resca</v>
      </c>
      <c r="J205" s="168"/>
    </row>
    <row r="206" spans="1:10" ht="12.75">
      <c r="A206" s="121"/>
      <c r="B206" s="97"/>
      <c r="C206" s="136"/>
      <c r="D206" s="136"/>
      <c r="E206" s="136"/>
      <c r="F206" s="136"/>
      <c r="G206" s="97"/>
      <c r="H206" s="97"/>
      <c r="I206" s="137"/>
      <c r="J206" s="137"/>
    </row>
    <row r="207" spans="1:10" ht="12.75">
      <c r="A207" s="121"/>
      <c r="B207" s="97"/>
      <c r="C207" s="136"/>
      <c r="D207" s="136"/>
      <c r="E207" s="136"/>
      <c r="F207" s="136"/>
      <c r="G207" s="97"/>
      <c r="H207" s="97"/>
      <c r="I207" s="137"/>
      <c r="J207" s="137"/>
    </row>
    <row r="208" spans="1:10" ht="12.75">
      <c r="A208" s="121"/>
      <c r="B208" s="97"/>
      <c r="C208" s="136"/>
      <c r="D208" s="136"/>
      <c r="E208" s="136"/>
      <c r="F208" s="136"/>
      <c r="G208" s="97"/>
      <c r="H208" s="97"/>
      <c r="I208" s="137"/>
      <c r="J208" s="137"/>
    </row>
    <row r="209" spans="1:10" ht="12.75">
      <c r="A209" s="121"/>
      <c r="B209" s="97"/>
      <c r="C209" s="136"/>
      <c r="D209" s="136"/>
      <c r="E209" s="136"/>
      <c r="F209" s="136"/>
      <c r="G209" s="97"/>
      <c r="H209" s="97"/>
      <c r="I209" s="137"/>
      <c r="J209" s="137"/>
    </row>
    <row r="210" spans="1:10" ht="12.75">
      <c r="A210" s="121"/>
      <c r="B210" s="97"/>
      <c r="C210" s="136"/>
      <c r="D210" s="136"/>
      <c r="E210" s="136"/>
      <c r="F210" s="136"/>
      <c r="G210" s="97"/>
      <c r="H210" s="97"/>
      <c r="I210" s="137"/>
      <c r="J210" s="137"/>
    </row>
    <row r="211" spans="1:10" ht="12.75">
      <c r="A211" s="121"/>
      <c r="B211" s="97"/>
      <c r="C211" s="136"/>
      <c r="D211" s="136"/>
      <c r="E211" s="136"/>
      <c r="F211" s="136"/>
      <c r="G211" s="97"/>
      <c r="H211" s="97"/>
      <c r="I211" s="137"/>
      <c r="J211" s="137"/>
    </row>
    <row r="212" spans="1:10" ht="12.75">
      <c r="A212" s="121"/>
      <c r="B212" s="97"/>
      <c r="C212" s="136"/>
      <c r="D212" s="136"/>
      <c r="E212" s="136"/>
      <c r="F212" s="136"/>
      <c r="G212" s="97"/>
      <c r="H212" s="97"/>
      <c r="I212" s="137"/>
      <c r="J212" s="137"/>
    </row>
    <row r="213" spans="1:10" ht="12.75">
      <c r="A213" s="121"/>
      <c r="B213" s="97"/>
      <c r="C213" s="136"/>
      <c r="D213" s="136"/>
      <c r="E213" s="136"/>
      <c r="F213" s="136"/>
      <c r="G213" s="97"/>
      <c r="H213" s="97"/>
      <c r="I213" s="137"/>
      <c r="J213" s="137"/>
    </row>
    <row r="214" spans="1:10" ht="12.75">
      <c r="A214" s="121"/>
      <c r="B214" s="97"/>
      <c r="C214" s="136"/>
      <c r="D214" s="136"/>
      <c r="E214" s="136"/>
      <c r="F214" s="136"/>
      <c r="G214" s="97"/>
      <c r="H214" s="97"/>
      <c r="I214" s="137"/>
      <c r="J214" s="137"/>
    </row>
    <row r="215" spans="1:10" ht="12.75">
      <c r="A215" s="121"/>
      <c r="B215" s="97"/>
      <c r="C215" s="136"/>
      <c r="D215" s="136"/>
      <c r="E215" s="136"/>
      <c r="F215" s="136"/>
      <c r="G215" s="97"/>
      <c r="H215" s="97"/>
      <c r="I215" s="137"/>
      <c r="J215" s="137"/>
    </row>
    <row r="216" spans="1:10" ht="12.75">
      <c r="A216" s="121"/>
      <c r="B216" s="97"/>
      <c r="C216" s="136"/>
      <c r="D216" s="136"/>
      <c r="E216" s="136"/>
      <c r="F216" s="136"/>
      <c r="G216" s="97"/>
      <c r="H216" s="97"/>
      <c r="I216" s="137"/>
      <c r="J216" s="137"/>
    </row>
    <row r="217" spans="1:10" ht="12.75">
      <c r="A217" s="121"/>
      <c r="B217" s="97"/>
      <c r="C217" s="136"/>
      <c r="D217" s="136"/>
      <c r="E217" s="136"/>
      <c r="F217" s="136"/>
      <c r="G217" s="97"/>
      <c r="H217" s="97"/>
      <c r="I217" s="137"/>
      <c r="J217" s="137"/>
    </row>
    <row r="218" spans="1:10" ht="12.75">
      <c r="A218" s="121"/>
      <c r="B218" s="97"/>
      <c r="C218" s="136"/>
      <c r="D218" s="136"/>
      <c r="E218" s="136"/>
      <c r="F218" s="136"/>
      <c r="G218" s="97"/>
      <c r="H218" s="97"/>
      <c r="I218" s="137"/>
      <c r="J218" s="137"/>
    </row>
    <row r="219" spans="1:10" ht="12.75">
      <c r="A219" s="121"/>
      <c r="B219" s="97"/>
      <c r="C219" s="136"/>
      <c r="D219" s="136"/>
      <c r="E219" s="136"/>
      <c r="F219" s="136"/>
      <c r="G219" s="97"/>
      <c r="H219" s="97"/>
      <c r="I219" s="137"/>
      <c r="J219" s="137"/>
    </row>
    <row r="220" spans="1:10" ht="12.75">
      <c r="A220" s="121"/>
      <c r="B220" s="97"/>
      <c r="C220" s="136"/>
      <c r="D220" s="136"/>
      <c r="E220" s="136"/>
      <c r="F220" s="136"/>
      <c r="G220" s="97"/>
      <c r="H220" s="97"/>
      <c r="I220" s="137"/>
      <c r="J220" s="137"/>
    </row>
    <row r="223" spans="1:10" ht="12.75">
      <c r="A223" s="171" t="s">
        <v>227</v>
      </c>
      <c r="B223" s="171"/>
      <c r="C223" s="171"/>
      <c r="D223" s="171"/>
      <c r="E223" s="171"/>
      <c r="F223" s="171"/>
      <c r="G223" s="171"/>
      <c r="H223" s="171"/>
      <c r="I223" s="171"/>
      <c r="J223" s="171"/>
    </row>
    <row r="224" spans="1:10" ht="12.75">
      <c r="A224" s="171"/>
      <c r="B224" s="171"/>
      <c r="C224" s="171"/>
      <c r="D224" s="171"/>
      <c r="E224" s="171"/>
      <c r="F224" s="171"/>
      <c r="G224" s="171"/>
      <c r="H224" s="171"/>
      <c r="I224" s="171"/>
      <c r="J224" s="171"/>
    </row>
    <row r="226" spans="1:10" ht="12.75">
      <c r="A226" s="169" t="s">
        <v>247</v>
      </c>
      <c r="B226" s="169"/>
      <c r="C226" s="169"/>
      <c r="D226" s="169"/>
      <c r="E226" s="169"/>
      <c r="F226" s="169"/>
      <c r="G226" s="169"/>
      <c r="H226" s="169"/>
      <c r="I226" s="169"/>
      <c r="J226" s="169"/>
    </row>
    <row r="227" spans="1:2" ht="12.75">
      <c r="A227" s="1"/>
      <c r="B227" s="1"/>
    </row>
    <row r="228" spans="1:10" ht="12.75">
      <c r="A228" s="1" t="s">
        <v>228</v>
      </c>
      <c r="B228" s="1" t="s">
        <v>229</v>
      </c>
      <c r="C228" s="170" t="s">
        <v>46</v>
      </c>
      <c r="D228" s="170"/>
      <c r="E228" s="170" t="s">
        <v>47</v>
      </c>
      <c r="F228" s="170"/>
      <c r="G228" s="170" t="s">
        <v>41</v>
      </c>
      <c r="H228" s="170"/>
      <c r="I228" s="170" t="s">
        <v>42</v>
      </c>
      <c r="J228" s="170"/>
    </row>
    <row r="230" spans="1:10" ht="12.75">
      <c r="A230" s="121" t="s">
        <v>231</v>
      </c>
      <c r="B230" s="97">
        <v>1</v>
      </c>
      <c r="C230" s="167" t="str">
        <f>open!$A$22</f>
        <v>Saverio Bari</v>
      </c>
      <c r="D230" s="167"/>
      <c r="E230" s="167" t="str">
        <f>open!$B$22</f>
        <v>Edoardo Bellotto</v>
      </c>
      <c r="F230" s="167"/>
      <c r="G230" s="75">
        <f>open!$D$22</f>
        <v>3</v>
      </c>
      <c r="H230" s="75">
        <f>open!$E$22</f>
        <v>0</v>
      </c>
      <c r="I230" s="168" t="str">
        <f>open!$N$22</f>
        <v>Michelangelo Mazzilli</v>
      </c>
      <c r="J230" s="168"/>
    </row>
    <row r="231" spans="1:10" ht="12.75">
      <c r="A231" s="121" t="s">
        <v>231</v>
      </c>
      <c r="B231" s="97">
        <v>2</v>
      </c>
      <c r="C231" s="167" t="str">
        <f>open!$A$23</f>
        <v>Fabrizio Fedele</v>
      </c>
      <c r="D231" s="167"/>
      <c r="E231" s="167" t="str">
        <f>open!$B$23</f>
        <v>Orlando De Luca</v>
      </c>
      <c r="F231" s="167"/>
      <c r="G231" s="75">
        <f>open!$D$23</f>
        <v>7</v>
      </c>
      <c r="H231" s="75">
        <f>open!$E$23</f>
        <v>0</v>
      </c>
      <c r="I231" s="168" t="str">
        <f>open!$N$23</f>
        <v>Alessandro Arca</v>
      </c>
      <c r="J231" s="168"/>
    </row>
    <row r="232" spans="1:10" ht="12.75">
      <c r="A232" s="121" t="s">
        <v>231</v>
      </c>
      <c r="B232" s="97">
        <v>3</v>
      </c>
      <c r="C232" s="167" t="str">
        <f>open!$A$24</f>
        <v>Andrea Lampugnani</v>
      </c>
      <c r="D232" s="167"/>
      <c r="E232" s="167" t="str">
        <f>open!$B$24</f>
        <v>Emanuele Licheri</v>
      </c>
      <c r="F232" s="167"/>
      <c r="G232" s="75">
        <f>open!$D$24</f>
        <v>1</v>
      </c>
      <c r="H232" s="75">
        <f>open!$E$24</f>
        <v>4</v>
      </c>
      <c r="I232" s="168" t="str">
        <f>open!$N$24</f>
        <v>Federico Mattiangeli</v>
      </c>
      <c r="J232" s="168"/>
    </row>
    <row r="233" spans="1:10" ht="12.75">
      <c r="A233" s="121" t="s">
        <v>231</v>
      </c>
      <c r="B233" s="97">
        <v>4</v>
      </c>
      <c r="C233" s="167" t="str">
        <f>open!$A$76</f>
        <v>Andrea Di Vincenzo</v>
      </c>
      <c r="D233" s="167"/>
      <c r="E233" s="167" t="str">
        <f>open!$B$76</f>
        <v>Andrea Cucit</v>
      </c>
      <c r="F233" s="167"/>
      <c r="G233" s="75">
        <f>open!$D$76</f>
        <v>5</v>
      </c>
      <c r="H233" s="75">
        <f>open!$E$76</f>
        <v>1</v>
      </c>
      <c r="I233" s="168" t="str">
        <f>open!$N$76</f>
        <v>Massimo Bolognino</v>
      </c>
      <c r="J233" s="168"/>
    </row>
    <row r="234" spans="1:10" ht="12.75">
      <c r="A234" s="121" t="s">
        <v>231</v>
      </c>
      <c r="B234" s="97">
        <v>5</v>
      </c>
      <c r="C234" s="167" t="str">
        <f>open!$A$77</f>
        <v>Matteo Balboni</v>
      </c>
      <c r="D234" s="167"/>
      <c r="E234" s="167" t="str">
        <f>open!$B$77</f>
        <v>Fabio Stellato</v>
      </c>
      <c r="F234" s="167"/>
      <c r="G234" s="75">
        <f>open!$D$77</f>
        <v>1</v>
      </c>
      <c r="H234" s="75">
        <f>open!$E$77</f>
        <v>0</v>
      </c>
      <c r="I234" s="168" t="str">
        <f>open!$N$77</f>
        <v>Stefano Buono</v>
      </c>
      <c r="J234" s="168"/>
    </row>
    <row r="235" spans="1:10" ht="12.75">
      <c r="A235" s="121" t="s">
        <v>231</v>
      </c>
      <c r="B235" s="97">
        <v>6</v>
      </c>
      <c r="C235" s="167" t="str">
        <f>open!$A$78</f>
        <v>Daniele Calcagno</v>
      </c>
      <c r="D235" s="167"/>
      <c r="E235" s="167" t="str">
        <f>open!$B$78</f>
        <v>Mario Corradi</v>
      </c>
      <c r="F235" s="167"/>
      <c r="G235" s="75">
        <f>open!$D$78</f>
        <v>1</v>
      </c>
      <c r="H235" s="75">
        <f>open!$E$78</f>
        <v>3</v>
      </c>
      <c r="I235" s="168" t="str">
        <f>open!$N$78</f>
        <v>Mauro Petrini</v>
      </c>
      <c r="J235" s="168"/>
    </row>
    <row r="236" spans="1:10" ht="12.75">
      <c r="A236" s="121" t="s">
        <v>232</v>
      </c>
      <c r="B236" s="97">
        <v>7</v>
      </c>
      <c r="C236" s="167" t="str">
        <f>veterani!$A$59</f>
        <v>Francesco Discepoli</v>
      </c>
      <c r="D236" s="167"/>
      <c r="E236" s="167" t="str">
        <f>veterani!$B$59</f>
        <v>Umberto Battista</v>
      </c>
      <c r="F236" s="167"/>
      <c r="G236" s="75">
        <f>veterani!$D$59</f>
        <v>0</v>
      </c>
      <c r="H236" s="75">
        <f>veterani!$E$59</f>
        <v>0</v>
      </c>
      <c r="I236" s="168" t="str">
        <f>veterani!$N$59</f>
        <v>Alessandro Toni</v>
      </c>
      <c r="J236" s="168"/>
    </row>
    <row r="237" spans="1:10" ht="12.75">
      <c r="A237" s="121" t="s">
        <v>232</v>
      </c>
      <c r="B237" s="97">
        <v>8</v>
      </c>
      <c r="C237" s="167" t="str">
        <f>veterani!$A$60</f>
        <v>Riccardo Marinucci</v>
      </c>
      <c r="D237" s="167"/>
      <c r="E237" s="167" t="str">
        <f>veterani!$B$60</f>
        <v>Mimmo Zaffino</v>
      </c>
      <c r="F237" s="167"/>
      <c r="G237" s="75">
        <f>veterani!$D$60</f>
        <v>1</v>
      </c>
      <c r="H237" s="75">
        <f>veterani!$E$60</f>
        <v>0</v>
      </c>
      <c r="I237" s="168" t="str">
        <f>veterani!$N$60</f>
        <v>Mauro Manganello</v>
      </c>
      <c r="J237" s="168"/>
    </row>
    <row r="238" spans="1:10" ht="12.75">
      <c r="A238" s="121" t="s">
        <v>232</v>
      </c>
      <c r="B238" s="97">
        <v>9</v>
      </c>
      <c r="C238" s="167" t="str">
        <f>veterani!$A$61</f>
        <v>Gianluca Galeazzi</v>
      </c>
      <c r="D238" s="167"/>
      <c r="E238" s="167" t="str">
        <f>veterani!$B$61</f>
        <v>Antonello Dalia</v>
      </c>
      <c r="F238" s="167"/>
      <c r="G238" s="75">
        <f>veterani!$D$61</f>
        <v>3</v>
      </c>
      <c r="H238" s="75">
        <f>veterani!$E$61</f>
        <v>1</v>
      </c>
      <c r="I238" s="168" t="str">
        <f>veterani!$N$61</f>
        <v>Francesco Mattiangeli</v>
      </c>
      <c r="J238" s="168"/>
    </row>
    <row r="239" spans="1:10" ht="12.75">
      <c r="A239" s="121" t="s">
        <v>232</v>
      </c>
      <c r="B239" s="97">
        <v>10</v>
      </c>
      <c r="C239" s="167" t="str">
        <f>veterani!$A$62</f>
        <v>Paolo Finardi</v>
      </c>
      <c r="D239" s="167"/>
      <c r="E239" s="167" t="str">
        <f>veterani!$B$62</f>
        <v>Davide Lazzari</v>
      </c>
      <c r="F239" s="167"/>
      <c r="G239" s="75">
        <f>veterani!$D$62</f>
        <v>2</v>
      </c>
      <c r="H239" s="75">
        <f>veterani!$E$62</f>
        <v>1</v>
      </c>
      <c r="I239" s="168" t="str">
        <f>veterani!$N$62</f>
        <v>Emilio Richichi</v>
      </c>
      <c r="J239" s="168"/>
    </row>
    <row r="240" spans="1:10" ht="12.75">
      <c r="A240" s="121" t="s">
        <v>232</v>
      </c>
      <c r="B240" s="97">
        <v>11</v>
      </c>
      <c r="C240" s="167" t="str">
        <f>veterani!$A$101</f>
        <v>Antonio Gentile</v>
      </c>
      <c r="D240" s="167"/>
      <c r="E240" s="167" t="str">
        <f>veterani!$B$101</f>
        <v>Giovanni Guercia</v>
      </c>
      <c r="F240" s="167"/>
      <c r="G240" s="75">
        <f>veterani!$D$101</f>
        <v>2</v>
      </c>
      <c r="H240" s="75">
        <f>veterani!$E$101</f>
        <v>1</v>
      </c>
      <c r="I240" s="168" t="str">
        <f>veterani!$N$101</f>
        <v>Claudio Dogali</v>
      </c>
      <c r="J240" s="168"/>
    </row>
    <row r="241" spans="1:10" ht="12.75">
      <c r="A241" s="121" t="s">
        <v>232</v>
      </c>
      <c r="B241" s="97">
        <v>12</v>
      </c>
      <c r="C241" s="167" t="str">
        <f>veterani!$A$102</f>
        <v>Flavio Riccomagno</v>
      </c>
      <c r="D241" s="167"/>
      <c r="E241" s="167" t="str">
        <f>veterani!$B$102</f>
        <v>Marcello Scarduelli</v>
      </c>
      <c r="F241" s="167"/>
      <c r="G241" s="75">
        <f>veterani!$D$102</f>
        <v>5</v>
      </c>
      <c r="H241" s="75">
        <f>veterani!$E$102</f>
        <v>0</v>
      </c>
      <c r="I241" s="168" t="str">
        <f>veterani!$N$102</f>
        <v>Ugo Murgia</v>
      </c>
      <c r="J241" s="168"/>
    </row>
    <row r="242" spans="1:10" ht="12.75">
      <c r="A242" s="121" t="s">
        <v>235</v>
      </c>
      <c r="B242" s="97">
        <v>13</v>
      </c>
      <c r="C242" s="167" t="str">
        <f>under19!$A$32</f>
        <v>Simone Palmieri</v>
      </c>
      <c r="D242" s="167"/>
      <c r="E242" s="167" t="str">
        <f>under19!$B$32</f>
        <v>Andrea Manganello</v>
      </c>
      <c r="F242" s="167"/>
      <c r="G242" s="75">
        <f>under19!$D$32</f>
        <v>3</v>
      </c>
      <c r="H242" s="75">
        <f>under19!$E$32</f>
        <v>2</v>
      </c>
      <c r="I242" s="168" t="str">
        <f>under19!$N$32</f>
        <v>Mattia Bellotti</v>
      </c>
      <c r="J242" s="168"/>
    </row>
    <row r="243" spans="1:10" ht="12.75">
      <c r="A243" s="121" t="s">
        <v>235</v>
      </c>
      <c r="B243" s="97">
        <v>14</v>
      </c>
      <c r="C243" s="167" t="str">
        <f>under19!$A$33</f>
        <v>Fabrizio Coco</v>
      </c>
      <c r="D243" s="167"/>
      <c r="E243" s="167" t="str">
        <f>under19!$B$33</f>
        <v>Pietro De Gennaro</v>
      </c>
      <c r="F243" s="167"/>
      <c r="G243" s="75">
        <f>under19!$D$33</f>
        <v>5</v>
      </c>
      <c r="H243" s="75">
        <f>under19!$E$33</f>
        <v>0</v>
      </c>
      <c r="I243" s="168" t="str">
        <f>under19!$N$33</f>
        <v>Francesco Lo Presti</v>
      </c>
      <c r="J243" s="168"/>
    </row>
    <row r="244" spans="1:10" ht="12.75">
      <c r="A244" s="121" t="s">
        <v>233</v>
      </c>
      <c r="B244" s="97">
        <v>15</v>
      </c>
      <c r="C244" s="167" t="str">
        <f>under15!$A$66</f>
        <v>Lorenzo Gaia</v>
      </c>
      <c r="D244" s="167"/>
      <c r="E244" s="167" t="str">
        <f>under15!$B$66</f>
        <v>Pietro Scaduto</v>
      </c>
      <c r="F244" s="167"/>
      <c r="G244" s="75">
        <f>under15!$D$66</f>
        <v>2</v>
      </c>
      <c r="H244" s="75">
        <f>under15!$E$66</f>
        <v>1</v>
      </c>
      <c r="I244" s="168" t="str">
        <f>under15!$N$66</f>
        <v>Matteo Lorenzon</v>
      </c>
      <c r="J244" s="168"/>
    </row>
    <row r="245" spans="1:10" ht="12.75">
      <c r="A245" s="121" t="s">
        <v>233</v>
      </c>
      <c r="B245" s="97">
        <v>16</v>
      </c>
      <c r="C245" s="167" t="str">
        <f>under15!$A$67</f>
        <v>Andi Oktisi</v>
      </c>
      <c r="D245" s="167"/>
      <c r="E245" s="167" t="str">
        <f>under15!$B$67</f>
        <v>Manuel Mastrantuono</v>
      </c>
      <c r="F245" s="167"/>
      <c r="G245" s="75">
        <f>under15!$D$67</f>
        <v>0</v>
      </c>
      <c r="H245" s="75">
        <f>under15!$E$67</f>
        <v>5</v>
      </c>
      <c r="I245" s="168" t="str">
        <f>under15!$N$67</f>
        <v>Marek Murgia</v>
      </c>
      <c r="J245" s="168"/>
    </row>
    <row r="246" spans="1:10" ht="12.75">
      <c r="A246" s="121" t="s">
        <v>233</v>
      </c>
      <c r="B246" s="97">
        <v>17</v>
      </c>
      <c r="C246" s="167" t="str">
        <f>under15!$A$89</f>
        <v>Luca Battista</v>
      </c>
      <c r="D246" s="167"/>
      <c r="E246" s="167" t="str">
        <f>under15!$B$89</f>
        <v>Antonio Fucci</v>
      </c>
      <c r="F246" s="167"/>
      <c r="G246" s="75">
        <f>under15!$D$89</f>
        <v>6</v>
      </c>
      <c r="H246" s="75">
        <f>under15!$E$89</f>
        <v>0</v>
      </c>
      <c r="I246" s="168" t="str">
        <f>under15!$N$89</f>
        <v>Eddie Monticelli</v>
      </c>
      <c r="J246" s="168"/>
    </row>
    <row r="247" spans="1:10" ht="12.75">
      <c r="A247" s="121" t="s">
        <v>233</v>
      </c>
      <c r="B247" s="97">
        <v>18</v>
      </c>
      <c r="C247" s="167" t="str">
        <f>under15!$A$90</f>
        <v>Simone Balbo</v>
      </c>
      <c r="D247" s="167"/>
      <c r="E247" s="167" t="str">
        <f>under15!$B$90</f>
        <v>Luca Colangelo</v>
      </c>
      <c r="F247" s="167"/>
      <c r="G247" s="75">
        <f>under15!$D$90</f>
        <v>1</v>
      </c>
      <c r="H247" s="75">
        <f>under15!$E$90</f>
        <v>3</v>
      </c>
      <c r="I247" s="168" t="str">
        <f>under15!$N$90</f>
        <v>Antonio Peluso</v>
      </c>
      <c r="J247" s="168"/>
    </row>
    <row r="248" spans="1:10" ht="12.75">
      <c r="A248" s="121" t="s">
        <v>233</v>
      </c>
      <c r="B248" s="97">
        <v>19</v>
      </c>
      <c r="C248" s="167" t="str">
        <f>under15!$A$91</f>
        <v>Gabriele Abate</v>
      </c>
      <c r="D248" s="167"/>
      <c r="E248" s="167" t="str">
        <f>under15!$B$91</f>
        <v>Mattia Rajna</v>
      </c>
      <c r="F248" s="167"/>
      <c r="G248" s="75">
        <f>under15!$D$91</f>
        <v>3</v>
      </c>
      <c r="H248" s="75">
        <f>under15!$E$91</f>
        <v>1</v>
      </c>
      <c r="I248" s="168" t="str">
        <f>under15!$N$91</f>
        <v>Luca Zambello</v>
      </c>
      <c r="J248" s="168"/>
    </row>
    <row r="249" spans="1:10" ht="12.75">
      <c r="A249" s="121" t="s">
        <v>234</v>
      </c>
      <c r="B249" s="97">
        <v>20</v>
      </c>
      <c r="C249" s="167" t="str">
        <f>under12!$A$24</f>
        <v>Paolo Zambello</v>
      </c>
      <c r="D249" s="167"/>
      <c r="E249" s="167" t="str">
        <f>under12!$B$24</f>
        <v>Lorenzo Barbano</v>
      </c>
      <c r="F249" s="167"/>
      <c r="G249" s="75">
        <f>under12!$D$24</f>
        <v>5</v>
      </c>
      <c r="H249" s="75">
        <f>under12!$E$24</f>
        <v>0</v>
      </c>
      <c r="I249" s="168" t="str">
        <f>under12!$N$24</f>
        <v>Max Fryar</v>
      </c>
      <c r="J249" s="168"/>
    </row>
    <row r="250" spans="1:10" ht="12.75">
      <c r="A250" s="121" t="s">
        <v>234</v>
      </c>
      <c r="B250" s="97">
        <v>21</v>
      </c>
      <c r="C250" s="167" t="str">
        <f>under12!$A$25</f>
        <v>Ernesto Gentile</v>
      </c>
      <c r="D250" s="167"/>
      <c r="E250" s="167" t="str">
        <f>under12!$B$25</f>
        <v>Matteo Ciccarelli</v>
      </c>
      <c r="F250" s="167"/>
      <c r="G250" s="75">
        <f>under12!$D$25</f>
        <v>4</v>
      </c>
      <c r="H250" s="75">
        <f>under12!$E$25</f>
        <v>2</v>
      </c>
      <c r="I250" s="168" t="str">
        <f>under12!$N$25</f>
        <v>Jessie Monticelli</v>
      </c>
      <c r="J250" s="168"/>
    </row>
    <row r="251" spans="1:10" ht="12.75">
      <c r="A251" s="121" t="s">
        <v>234</v>
      </c>
      <c r="B251" s="97">
        <v>22</v>
      </c>
      <c r="C251" s="167" t="str">
        <f>under12!$A$26</f>
        <v>Filippo Cubeta</v>
      </c>
      <c r="D251" s="167"/>
      <c r="E251" s="167" t="str">
        <f>under12!$B$26</f>
        <v>Lorenzo Praino</v>
      </c>
      <c r="F251" s="167"/>
      <c r="G251" s="75">
        <f>under12!$D$26</f>
        <v>0</v>
      </c>
      <c r="H251" s="75">
        <f>under12!$E$26</f>
        <v>1</v>
      </c>
      <c r="I251" s="168" t="str">
        <f>under12!$N$26</f>
        <v>Marco Di Vito</v>
      </c>
      <c r="J251" s="168"/>
    </row>
    <row r="252" spans="1:10" ht="12.75">
      <c r="A252" s="121" t="s">
        <v>234</v>
      </c>
      <c r="B252" s="97">
        <v>23</v>
      </c>
      <c r="C252" s="167" t="str">
        <f>under12!$A$73</f>
        <v>Nicola Borgo</v>
      </c>
      <c r="D252" s="167"/>
      <c r="E252" s="167" t="str">
        <f>under12!$B$73</f>
        <v>Claudio Panebianco</v>
      </c>
      <c r="F252" s="167"/>
      <c r="G252" s="75">
        <f>under12!$D$73</f>
        <v>1</v>
      </c>
      <c r="H252" s="75">
        <f>under12!$E$73</f>
        <v>6</v>
      </c>
      <c r="I252" s="168" t="str">
        <f>under12!$N$73</f>
        <v>Alex Iorio</v>
      </c>
      <c r="J252" s="168"/>
    </row>
    <row r="253" spans="1:10" ht="12.75">
      <c r="A253" s="121" t="s">
        <v>234</v>
      </c>
      <c r="B253" s="97">
        <v>24</v>
      </c>
      <c r="C253" s="167" t="str">
        <f>under12!$A$74</f>
        <v>Luca Accornero</v>
      </c>
      <c r="D253" s="167"/>
      <c r="E253" s="167" t="str">
        <f>under12!$B$74</f>
        <v>Michael Ruocco</v>
      </c>
      <c r="F253" s="167"/>
      <c r="G253" s="75">
        <f>under12!$D$74</f>
        <v>6</v>
      </c>
      <c r="H253" s="75">
        <f>under12!$E$74</f>
        <v>0</v>
      </c>
      <c r="I253" s="168" t="str">
        <f>under12!$N$74</f>
        <v>Livio Cerullo</v>
      </c>
      <c r="J253" s="168"/>
    </row>
    <row r="254" spans="1:10" ht="12.75">
      <c r="A254" s="121" t="s">
        <v>236</v>
      </c>
      <c r="B254" s="97">
        <v>25</v>
      </c>
      <c r="C254" s="167" t="str">
        <f>ladies!$A$21</f>
        <v>Valentina Bartolini</v>
      </c>
      <c r="D254" s="167"/>
      <c r="E254" s="167" t="str">
        <f>ladies!$B$21</f>
        <v>Giuditta Lo Cascio</v>
      </c>
      <c r="F254" s="167"/>
      <c r="G254" s="97">
        <f>ladies!$D$21</f>
        <v>2</v>
      </c>
      <c r="H254" s="97">
        <f>ladies!$E$21</f>
        <v>1</v>
      </c>
      <c r="I254" s="168" t="str">
        <f>ladies!$N$21</f>
        <v>Laura Panza</v>
      </c>
      <c r="J254" s="168"/>
    </row>
    <row r="255" spans="1:10" ht="12.75">
      <c r="A255" s="121" t="s">
        <v>236</v>
      </c>
      <c r="B255" s="97">
        <v>26</v>
      </c>
      <c r="C255" s="167" t="str">
        <f>ladies!$A$22</f>
        <v>Eleonora Buttitta</v>
      </c>
      <c r="D255" s="167"/>
      <c r="E255" s="167" t="str">
        <f>ladies!$B$22</f>
        <v>Paola Forlani</v>
      </c>
      <c r="F255" s="167"/>
      <c r="G255" s="97">
        <f>ladies!$D$22</f>
        <v>5</v>
      </c>
      <c r="H255" s="97">
        <f>ladies!$E$22</f>
        <v>2</v>
      </c>
      <c r="I255" s="168" t="str">
        <f>ladies!$N$22</f>
        <v>Sara Guercia</v>
      </c>
      <c r="J255" s="168"/>
    </row>
    <row r="256" spans="1:10" ht="12.75">
      <c r="A256" s="121" t="s">
        <v>237</v>
      </c>
      <c r="B256" s="97">
        <v>27</v>
      </c>
      <c r="C256" s="167" t="str">
        <f>cadetti!$A$31</f>
        <v>Matteo Resca</v>
      </c>
      <c r="D256" s="167"/>
      <c r="E256" s="167" t="str">
        <f>cadetti!$B$31</f>
        <v>Luca Salvadori</v>
      </c>
      <c r="F256" s="167"/>
      <c r="G256" s="97">
        <f>cadetti!$D$31</f>
        <v>2</v>
      </c>
      <c r="H256" s="97">
        <f>cadetti!$E$31</f>
        <v>0</v>
      </c>
      <c r="I256" s="168" t="str">
        <f>cadetti!$N$31</f>
        <v>Marcello Bodin de Chatelard</v>
      </c>
      <c r="J256" s="168"/>
    </row>
    <row r="257" spans="1:10" ht="12.75">
      <c r="A257" s="121" t="s">
        <v>237</v>
      </c>
      <c r="B257" s="97">
        <v>28</v>
      </c>
      <c r="C257" s="167" t="str">
        <f>cadetti!$A$32</f>
        <v>Gaetano Monticelli</v>
      </c>
      <c r="D257" s="167"/>
      <c r="E257" s="167" t="str">
        <f>cadetti!$B$32</f>
        <v>Giuseppe Panebianco</v>
      </c>
      <c r="F257" s="167"/>
      <c r="G257" s="97">
        <f>cadetti!$D$32</f>
        <v>5</v>
      </c>
      <c r="H257" s="97">
        <f>cadetti!$E$32</f>
        <v>2</v>
      </c>
      <c r="I257" s="168" t="str">
        <f>cadetti!$N$32</f>
        <v>Carlo Alessi</v>
      </c>
      <c r="J257" s="168"/>
    </row>
    <row r="258" spans="1:10" ht="12.75">
      <c r="A258" s="121" t="s">
        <v>237</v>
      </c>
      <c r="B258" s="97">
        <v>29</v>
      </c>
      <c r="C258" s="167" t="str">
        <f>cadetti!$A$33</f>
        <v>Riccardo Schito</v>
      </c>
      <c r="D258" s="167"/>
      <c r="E258" s="167" t="str">
        <f>cadetti!$B$33</f>
        <v>Gianfranco Mastrantuono</v>
      </c>
      <c r="F258" s="167"/>
      <c r="G258" s="97">
        <f>cadetti!$D$33</f>
        <v>2</v>
      </c>
      <c r="H258" s="97">
        <f>cadetti!$E$33</f>
        <v>1</v>
      </c>
      <c r="I258" s="168" t="str">
        <f>cadetti!$N$33</f>
        <v>Salvatore Cammarata</v>
      </c>
      <c r="J258" s="168"/>
    </row>
    <row r="259" spans="1:10" ht="12.75">
      <c r="A259" s="121"/>
      <c r="B259" s="97"/>
      <c r="C259" s="136"/>
      <c r="D259" s="136"/>
      <c r="E259" s="136"/>
      <c r="F259" s="136"/>
      <c r="G259" s="97"/>
      <c r="H259" s="97"/>
      <c r="I259" s="137"/>
      <c r="J259" s="137"/>
    </row>
    <row r="260" spans="1:10" ht="12.75">
      <c r="A260" s="121"/>
      <c r="B260" s="97"/>
      <c r="C260" s="136"/>
      <c r="D260" s="136"/>
      <c r="E260" s="136"/>
      <c r="F260" s="136"/>
      <c r="G260" s="97"/>
      <c r="H260" s="97"/>
      <c r="I260" s="137"/>
      <c r="J260" s="137"/>
    </row>
    <row r="261" spans="1:10" ht="12.75">
      <c r="A261" s="121"/>
      <c r="B261" s="97"/>
      <c r="C261" s="136"/>
      <c r="D261" s="136"/>
      <c r="E261" s="136"/>
      <c r="F261" s="136"/>
      <c r="G261" s="97"/>
      <c r="H261" s="97"/>
      <c r="I261" s="137"/>
      <c r="J261" s="137"/>
    </row>
    <row r="262" spans="1:10" ht="12.75">
      <c r="A262" s="121"/>
      <c r="B262" s="97"/>
      <c r="C262" s="136"/>
      <c r="D262" s="136"/>
      <c r="E262" s="136"/>
      <c r="F262" s="136"/>
      <c r="G262" s="97"/>
      <c r="H262" s="97"/>
      <c r="I262" s="137"/>
      <c r="J262" s="137"/>
    </row>
    <row r="263" spans="1:10" ht="12.75">
      <c r="A263" s="121"/>
      <c r="B263" s="97"/>
      <c r="C263" s="136"/>
      <c r="D263" s="136"/>
      <c r="E263" s="136"/>
      <c r="F263" s="136"/>
      <c r="G263" s="97"/>
      <c r="H263" s="97"/>
      <c r="I263" s="137"/>
      <c r="J263" s="137"/>
    </row>
    <row r="264" spans="1:10" ht="12.75">
      <c r="A264" s="121"/>
      <c r="B264" s="97"/>
      <c r="C264" s="136"/>
      <c r="D264" s="136"/>
      <c r="E264" s="136"/>
      <c r="F264" s="136"/>
      <c r="G264" s="97"/>
      <c r="H264" s="97"/>
      <c r="I264" s="137"/>
      <c r="J264" s="137"/>
    </row>
    <row r="265" spans="1:10" ht="12.75">
      <c r="A265" s="121"/>
      <c r="B265" s="97"/>
      <c r="C265" s="136"/>
      <c r="D265" s="136"/>
      <c r="E265" s="136"/>
      <c r="F265" s="136"/>
      <c r="G265" s="97"/>
      <c r="H265" s="97"/>
      <c r="I265" s="137"/>
      <c r="J265" s="137"/>
    </row>
    <row r="266" spans="1:10" ht="12.75">
      <c r="A266" s="121"/>
      <c r="B266" s="97"/>
      <c r="C266" s="136"/>
      <c r="D266" s="136"/>
      <c r="E266" s="136"/>
      <c r="F266" s="136"/>
      <c r="G266" s="97"/>
      <c r="H266" s="97"/>
      <c r="I266" s="137"/>
      <c r="J266" s="137"/>
    </row>
    <row r="267" spans="1:10" ht="12.75">
      <c r="A267" s="121"/>
      <c r="B267" s="97"/>
      <c r="C267" s="136"/>
      <c r="D267" s="136"/>
      <c r="E267" s="136"/>
      <c r="F267" s="136"/>
      <c r="G267" s="97"/>
      <c r="H267" s="97"/>
      <c r="I267" s="137"/>
      <c r="J267" s="137"/>
    </row>
    <row r="268" spans="1:10" ht="12.75">
      <c r="A268" s="121"/>
      <c r="B268" s="97"/>
      <c r="C268" s="136"/>
      <c r="D268" s="136"/>
      <c r="E268" s="136"/>
      <c r="F268" s="136"/>
      <c r="G268" s="97"/>
      <c r="H268" s="97"/>
      <c r="I268" s="137"/>
      <c r="J268" s="137"/>
    </row>
    <row r="269" spans="1:10" ht="12.75">
      <c r="A269" s="121"/>
      <c r="B269" s="97"/>
      <c r="C269" s="136"/>
      <c r="D269" s="136"/>
      <c r="E269" s="136"/>
      <c r="F269" s="136"/>
      <c r="G269" s="97"/>
      <c r="H269" s="97"/>
      <c r="I269" s="137"/>
      <c r="J269" s="137"/>
    </row>
    <row r="270" spans="1:10" ht="12.75">
      <c r="A270" s="121"/>
      <c r="B270" s="97"/>
      <c r="C270" s="136"/>
      <c r="D270" s="136"/>
      <c r="E270" s="136"/>
      <c r="F270" s="136"/>
      <c r="G270" s="97"/>
      <c r="H270" s="97"/>
      <c r="I270" s="137"/>
      <c r="J270" s="137"/>
    </row>
    <row r="271" spans="1:10" ht="12.75">
      <c r="A271" s="121"/>
      <c r="B271" s="97"/>
      <c r="C271" s="136"/>
      <c r="D271" s="136"/>
      <c r="E271" s="136"/>
      <c r="F271" s="136"/>
      <c r="G271" s="97"/>
      <c r="H271" s="97"/>
      <c r="I271" s="137"/>
      <c r="J271" s="137"/>
    </row>
    <row r="272" spans="1:10" ht="12.75">
      <c r="A272" s="121"/>
      <c r="B272" s="97"/>
      <c r="C272" s="136"/>
      <c r="D272" s="136"/>
      <c r="E272" s="136"/>
      <c r="F272" s="136"/>
      <c r="G272" s="97"/>
      <c r="H272" s="97"/>
      <c r="I272" s="137"/>
      <c r="J272" s="137"/>
    </row>
    <row r="273" spans="1:10" ht="12.75">
      <c r="A273" s="121"/>
      <c r="B273" s="97"/>
      <c r="C273" s="136"/>
      <c r="D273" s="136"/>
      <c r="E273" s="136"/>
      <c r="F273" s="136"/>
      <c r="G273" s="97"/>
      <c r="H273" s="97"/>
      <c r="I273" s="137"/>
      <c r="J273" s="137"/>
    </row>
    <row r="274" spans="1:10" ht="12.75">
      <c r="A274" s="121"/>
      <c r="B274" s="97"/>
      <c r="C274" s="136"/>
      <c r="D274" s="136"/>
      <c r="E274" s="136"/>
      <c r="F274" s="136"/>
      <c r="G274" s="97"/>
      <c r="H274" s="97"/>
      <c r="I274" s="137"/>
      <c r="J274" s="137"/>
    </row>
    <row r="275" spans="1:10" ht="12.75">
      <c r="A275" s="121"/>
      <c r="B275" s="97"/>
      <c r="C275" s="136"/>
      <c r="D275" s="136"/>
      <c r="E275" s="136"/>
      <c r="F275" s="136"/>
      <c r="G275" s="97"/>
      <c r="H275" s="97"/>
      <c r="I275" s="137"/>
      <c r="J275" s="137"/>
    </row>
    <row r="276" spans="1:10" ht="12.75">
      <c r="A276" s="121"/>
      <c r="B276" s="97"/>
      <c r="C276" s="136"/>
      <c r="D276" s="136"/>
      <c r="E276" s="136"/>
      <c r="F276" s="136"/>
      <c r="G276" s="97"/>
      <c r="H276" s="97"/>
      <c r="I276" s="137"/>
      <c r="J276" s="137"/>
    </row>
    <row r="279" spans="1:10" ht="12.75">
      <c r="A279" s="171" t="s">
        <v>227</v>
      </c>
      <c r="B279" s="171"/>
      <c r="C279" s="171"/>
      <c r="D279" s="171"/>
      <c r="E279" s="171"/>
      <c r="F279" s="171"/>
      <c r="G279" s="171"/>
      <c r="H279" s="171"/>
      <c r="I279" s="171"/>
      <c r="J279" s="171"/>
    </row>
    <row r="280" spans="1:10" ht="12.75">
      <c r="A280" s="171"/>
      <c r="B280" s="171"/>
      <c r="C280" s="171"/>
      <c r="D280" s="171"/>
      <c r="E280" s="171"/>
      <c r="F280" s="171"/>
      <c r="G280" s="171"/>
      <c r="H280" s="171"/>
      <c r="I280" s="171"/>
      <c r="J280" s="171"/>
    </row>
    <row r="282" spans="1:10" ht="12.75">
      <c r="A282" s="169" t="s">
        <v>248</v>
      </c>
      <c r="B282" s="169"/>
      <c r="C282" s="169"/>
      <c r="D282" s="169"/>
      <c r="E282" s="169"/>
      <c r="F282" s="169"/>
      <c r="G282" s="169"/>
      <c r="H282" s="169"/>
      <c r="I282" s="169"/>
      <c r="J282" s="169"/>
    </row>
    <row r="283" spans="1:2" ht="12.75">
      <c r="A283" s="1"/>
      <c r="B283" s="1"/>
    </row>
    <row r="284" spans="1:10" ht="12.75">
      <c r="A284" s="1" t="s">
        <v>228</v>
      </c>
      <c r="B284" s="1" t="s">
        <v>229</v>
      </c>
      <c r="C284" s="170" t="s">
        <v>46</v>
      </c>
      <c r="D284" s="170"/>
      <c r="E284" s="170" t="s">
        <v>47</v>
      </c>
      <c r="F284" s="170"/>
      <c r="G284" s="170" t="s">
        <v>41</v>
      </c>
      <c r="H284" s="170"/>
      <c r="I284" s="170" t="s">
        <v>42</v>
      </c>
      <c r="J284" s="170"/>
    </row>
    <row r="286" spans="1:10" ht="12.75">
      <c r="A286" s="121" t="s">
        <v>231</v>
      </c>
      <c r="B286" s="97">
        <v>1</v>
      </c>
      <c r="C286" s="167" t="str">
        <f>open!$A$137</f>
        <v>Stefano Buono</v>
      </c>
      <c r="D286" s="167"/>
      <c r="E286" s="167" t="str">
        <f>open!$B$137</f>
        <v>Alex Iorio</v>
      </c>
      <c r="F286" s="167"/>
      <c r="G286" s="75">
        <f>open!$D$137</f>
        <v>0</v>
      </c>
      <c r="H286" s="75">
        <f>open!$E$137</f>
        <v>0</v>
      </c>
      <c r="I286" s="168" t="str">
        <f>open!$N$137</f>
        <v>Orlando De Luca</v>
      </c>
      <c r="J286" s="168"/>
    </row>
    <row r="287" spans="1:10" ht="12.75">
      <c r="A287" s="121" t="s">
        <v>231</v>
      </c>
      <c r="B287" s="97">
        <v>2</v>
      </c>
      <c r="C287" s="167" t="str">
        <f>open!$A$138</f>
        <v>Mauro Petrini</v>
      </c>
      <c r="D287" s="167"/>
      <c r="E287" s="167" t="str">
        <f>open!$B$138</f>
        <v>Alessandro Arca</v>
      </c>
      <c r="F287" s="167"/>
      <c r="G287" s="75">
        <f>open!$D$138</f>
        <v>0</v>
      </c>
      <c r="H287" s="75">
        <f>open!$E$138</f>
        <v>1</v>
      </c>
      <c r="I287" s="168" t="str">
        <f>open!$N$138</f>
        <v>Emanuele Licheri</v>
      </c>
      <c r="J287" s="168"/>
    </row>
    <row r="288" spans="1:10" ht="12.75">
      <c r="A288" s="121" t="s">
        <v>231</v>
      </c>
      <c r="B288" s="97">
        <v>3</v>
      </c>
      <c r="C288" s="167" t="str">
        <f>open!$A$139</f>
        <v>Michelangelo Mazzilli</v>
      </c>
      <c r="D288" s="167"/>
      <c r="E288" s="167" t="str">
        <f>open!$B$139</f>
        <v>Federico Mattiangeli</v>
      </c>
      <c r="F288" s="167"/>
      <c r="G288" s="75">
        <f>open!$D$139</f>
        <v>2</v>
      </c>
      <c r="H288" s="75">
        <f>open!$E$139</f>
        <v>1</v>
      </c>
      <c r="I288" s="168" t="str">
        <f>open!$N$139</f>
        <v>Edoardo Bellotto</v>
      </c>
      <c r="J288" s="168"/>
    </row>
    <row r="289" spans="1:10" ht="12.75">
      <c r="A289" s="121" t="s">
        <v>231</v>
      </c>
      <c r="B289" s="97">
        <v>4</v>
      </c>
      <c r="C289" s="167" t="str">
        <f>open!$A$201</f>
        <v>Massimiliano Croatti</v>
      </c>
      <c r="D289" s="167"/>
      <c r="E289" s="167" t="str">
        <f>open!$B$201</f>
        <v>Alessandro Mastopasqua</v>
      </c>
      <c r="F289" s="167"/>
      <c r="G289" s="75">
        <f>open!$D$201</f>
        <v>2</v>
      </c>
      <c r="H289" s="75">
        <f>open!$E$201</f>
        <v>0</v>
      </c>
      <c r="I289" s="168" t="str">
        <f>open!$N$201</f>
        <v>Daniele Pochesci</v>
      </c>
      <c r="J289" s="168"/>
    </row>
    <row r="290" spans="1:10" ht="12.75">
      <c r="A290" s="121" t="s">
        <v>231</v>
      </c>
      <c r="B290" s="97">
        <v>5</v>
      </c>
      <c r="C290" s="167" t="str">
        <f>open!$A$202</f>
        <v>Gianfranco Calonico</v>
      </c>
      <c r="D290" s="167"/>
      <c r="E290" s="167" t="str">
        <f>open!$B$202</f>
        <v>Simone Di Pierro</v>
      </c>
      <c r="F290" s="167"/>
      <c r="G290" s="75">
        <f>open!$D$202</f>
        <v>3</v>
      </c>
      <c r="H290" s="75">
        <f>open!$E$202</f>
        <v>0</v>
      </c>
      <c r="I290" s="168" t="str">
        <f>open!$N$202</f>
        <v>Saverio Bari</v>
      </c>
      <c r="J290" s="168"/>
    </row>
    <row r="291" spans="1:10" ht="12.75">
      <c r="A291" s="121" t="s">
        <v>231</v>
      </c>
      <c r="B291" s="97">
        <v>6</v>
      </c>
      <c r="C291" s="167" t="str">
        <f>open!$A$203</f>
        <v>Mattia Stoto</v>
      </c>
      <c r="D291" s="167"/>
      <c r="E291" s="167" t="str">
        <f>open!$B$203</f>
        <v>Enzo Giannarelli</v>
      </c>
      <c r="F291" s="167"/>
      <c r="G291" s="75">
        <f>open!$D$203</f>
        <v>5</v>
      </c>
      <c r="H291" s="75">
        <f>open!$E$203</f>
        <v>0</v>
      </c>
      <c r="I291" s="168" t="str">
        <f>open!$N$203</f>
        <v>Fabrizio Fedele</v>
      </c>
      <c r="J291" s="168"/>
    </row>
    <row r="292" spans="1:10" ht="12.75">
      <c r="A292" s="121" t="s">
        <v>231</v>
      </c>
      <c r="B292" s="97">
        <v>7</v>
      </c>
      <c r="C292" s="167" t="str">
        <f>open!$A$204</f>
        <v>Luca Gentile</v>
      </c>
      <c r="D292" s="167"/>
      <c r="E292" s="167" t="str">
        <f>open!$B$204</f>
        <v>Gabriele Silveri</v>
      </c>
      <c r="F292" s="167"/>
      <c r="G292" s="75">
        <f>open!$D$204</f>
        <v>3</v>
      </c>
      <c r="H292" s="75">
        <f>open!$E$204</f>
        <v>1</v>
      </c>
      <c r="I292" s="168" t="str">
        <f>open!$N$204</f>
        <v>Andrea Lampugnani</v>
      </c>
      <c r="J292" s="168"/>
    </row>
    <row r="293" spans="1:10" ht="12.75">
      <c r="A293" s="121" t="s">
        <v>232</v>
      </c>
      <c r="B293" s="97">
        <v>8</v>
      </c>
      <c r="C293" s="167" t="str">
        <f>veterani!$A$103</f>
        <v>Federico Pisca</v>
      </c>
      <c r="D293" s="167"/>
      <c r="E293" s="167" t="str">
        <f>veterani!$B$103</f>
        <v>Valentino Spagnolo</v>
      </c>
      <c r="F293" s="167"/>
      <c r="G293" s="75">
        <f>veterani!$D$103</f>
        <v>1</v>
      </c>
      <c r="H293" s="75">
        <f>veterani!$E$103</f>
        <v>3</v>
      </c>
      <c r="I293" s="168" t="str">
        <f>veterani!$N$103</f>
        <v>Mimmo Zaffino</v>
      </c>
      <c r="J293" s="168"/>
    </row>
    <row r="294" spans="1:10" ht="12.75">
      <c r="A294" s="121" t="s">
        <v>232</v>
      </c>
      <c r="B294" s="97">
        <v>9</v>
      </c>
      <c r="C294" s="167" t="str">
        <f>veterani!$A$104</f>
        <v>Marco Lauretti</v>
      </c>
      <c r="D294" s="167"/>
      <c r="E294" s="167" t="str">
        <f>veterani!$B$104</f>
        <v>Alberto La Rosa</v>
      </c>
      <c r="F294" s="167"/>
      <c r="G294" s="75">
        <f>veterani!$D$104</f>
        <v>5</v>
      </c>
      <c r="H294" s="75">
        <f>veterani!$E$104</f>
        <v>1</v>
      </c>
      <c r="I294" s="168" t="str">
        <f>veterani!$N$104</f>
        <v>Antonello Dalia</v>
      </c>
      <c r="J294" s="168"/>
    </row>
    <row r="295" spans="1:10" ht="12.75">
      <c r="A295" s="121" t="s">
        <v>232</v>
      </c>
      <c r="B295" s="97">
        <v>10</v>
      </c>
      <c r="C295" s="167" t="str">
        <f>veterani!$A$22</f>
        <v>Emilio Richichi</v>
      </c>
      <c r="D295" s="167"/>
      <c r="E295" s="167" t="str">
        <f>veterani!$B$22</f>
        <v>Claudio Dogali</v>
      </c>
      <c r="F295" s="167"/>
      <c r="G295" s="75">
        <f>veterani!$D$22</f>
        <v>4</v>
      </c>
      <c r="H295" s="75">
        <f>veterani!$E$22</f>
        <v>0</v>
      </c>
      <c r="I295" s="168" t="str">
        <f>veterani!$N$22</f>
        <v>Riccardo Marinucci</v>
      </c>
      <c r="J295" s="168"/>
    </row>
    <row r="296" spans="1:10" ht="12.75">
      <c r="A296" s="121" t="s">
        <v>232</v>
      </c>
      <c r="B296" s="97">
        <v>11</v>
      </c>
      <c r="C296" s="167" t="str">
        <f>veterani!$A$23</f>
        <v>Francesco Mattiangeli</v>
      </c>
      <c r="D296" s="167"/>
      <c r="E296" s="167" t="str">
        <f>veterani!$B$23</f>
        <v>Alessandro Toni</v>
      </c>
      <c r="F296" s="167"/>
      <c r="G296" s="75">
        <f>veterani!$D$23</f>
        <v>1</v>
      </c>
      <c r="H296" s="75">
        <f>veterani!$E$23</f>
        <v>1</v>
      </c>
      <c r="I296" s="168" t="str">
        <f>veterani!$N$23</f>
        <v>Gianluca Galeazzi</v>
      </c>
      <c r="J296" s="168"/>
    </row>
    <row r="297" spans="1:10" ht="12.75">
      <c r="A297" s="121" t="s">
        <v>232</v>
      </c>
      <c r="B297" s="97">
        <v>12</v>
      </c>
      <c r="C297" s="167" t="str">
        <f>veterani!$A$24</f>
        <v>Mauro Manganello</v>
      </c>
      <c r="D297" s="167"/>
      <c r="E297" s="167" t="str">
        <f>veterani!$B$24</f>
        <v>Ugo Murgia</v>
      </c>
      <c r="F297" s="167"/>
      <c r="G297" s="75">
        <f>veterani!$D$24</f>
        <v>2</v>
      </c>
      <c r="H297" s="75">
        <f>veterani!$E$24</f>
        <v>1</v>
      </c>
      <c r="I297" s="168" t="str">
        <f>veterani!$N$24</f>
        <v>Paolo Finardi</v>
      </c>
      <c r="J297" s="168"/>
    </row>
    <row r="298" spans="1:10" ht="12.75">
      <c r="A298" s="121" t="s">
        <v>235</v>
      </c>
      <c r="B298" s="97">
        <v>13</v>
      </c>
      <c r="C298" s="167" t="str">
        <f>under19!$A$34</f>
        <v>Andrea Manganello</v>
      </c>
      <c r="D298" s="167"/>
      <c r="E298" s="167" t="str">
        <f>under19!$B$34</f>
        <v>Fabrizio Coco</v>
      </c>
      <c r="F298" s="167"/>
      <c r="G298" s="75">
        <f>under19!$D$34</f>
        <v>2</v>
      </c>
      <c r="H298" s="75">
        <f>under19!$E$34</f>
        <v>3</v>
      </c>
      <c r="I298" s="168" t="str">
        <f>under19!$N$34</f>
        <v>Emanuele Levrano</v>
      </c>
      <c r="J298" s="168"/>
    </row>
    <row r="299" spans="1:10" ht="12.75">
      <c r="A299" s="121" t="s">
        <v>235</v>
      </c>
      <c r="B299" s="97">
        <v>14</v>
      </c>
      <c r="C299" s="167" t="str">
        <f>under19!$A$35</f>
        <v>Simone Esposito</v>
      </c>
      <c r="D299" s="167"/>
      <c r="E299" s="167" t="str">
        <f>under19!$B$35</f>
        <v>Pietro De Gennaro</v>
      </c>
      <c r="F299" s="167"/>
      <c r="G299" s="75">
        <f>under19!$D$35</f>
        <v>4</v>
      </c>
      <c r="H299" s="75">
        <f>under19!$E$35</f>
        <v>3</v>
      </c>
      <c r="I299" s="168" t="str">
        <f>under19!$N$35</f>
        <v>Walter Siracusa</v>
      </c>
      <c r="J299" s="168"/>
    </row>
    <row r="300" spans="1:10" ht="12.75">
      <c r="A300" s="121" t="s">
        <v>233</v>
      </c>
      <c r="B300" s="97">
        <v>15</v>
      </c>
      <c r="C300" s="167" t="str">
        <f>under15!$A$20</f>
        <v>Federico Solari</v>
      </c>
      <c r="D300" s="167"/>
      <c r="E300" s="167" t="str">
        <f>under15!$B$20</f>
        <v>Alex Inconvaia</v>
      </c>
      <c r="F300" s="167"/>
      <c r="G300" s="75">
        <f>under15!$D$20</f>
        <v>4</v>
      </c>
      <c r="H300" s="75">
        <f>under15!$E$20</f>
        <v>2</v>
      </c>
      <c r="I300" s="168" t="str">
        <f>under15!$N$20</f>
        <v>Mattia Rajna</v>
      </c>
      <c r="J300" s="168"/>
    </row>
    <row r="301" spans="1:10" ht="12.75">
      <c r="A301" s="121" t="s">
        <v>233</v>
      </c>
      <c r="B301" s="97">
        <v>16</v>
      </c>
      <c r="C301" s="167" t="str">
        <f>under15!$A$21</f>
        <v>Andrea Ciccarelli</v>
      </c>
      <c r="D301" s="167"/>
      <c r="E301" s="167" t="str">
        <f>under15!$B$21</f>
        <v>Luigi Di Vito</v>
      </c>
      <c r="F301" s="167"/>
      <c r="G301" s="75">
        <f>under15!$D$21</f>
        <v>3</v>
      </c>
      <c r="H301" s="75">
        <f>under15!$E$21</f>
        <v>1</v>
      </c>
      <c r="I301" s="168" t="str">
        <f>under15!$N$21</f>
        <v>Antonio Fucci</v>
      </c>
      <c r="J301" s="168"/>
    </row>
    <row r="302" spans="1:10" ht="12.75">
      <c r="A302" s="121" t="s">
        <v>233</v>
      </c>
      <c r="B302" s="97">
        <v>17</v>
      </c>
      <c r="C302" s="167" t="str">
        <f>under15!$A$39</f>
        <v>Antonio Peluso</v>
      </c>
      <c r="D302" s="167"/>
      <c r="E302" s="167" t="str">
        <f>under15!$B$39</f>
        <v>Eddie Monticelli</v>
      </c>
      <c r="F302" s="167"/>
      <c r="G302" s="75">
        <f>under15!$D$39</f>
        <v>2</v>
      </c>
      <c r="H302" s="75">
        <f>under15!$E$39</f>
        <v>0</v>
      </c>
      <c r="I302" s="168" t="str">
        <f>under15!$N$39</f>
        <v>Luca Battista</v>
      </c>
      <c r="J302" s="168"/>
    </row>
    <row r="303" spans="1:10" ht="12.75">
      <c r="A303" s="121" t="s">
        <v>233</v>
      </c>
      <c r="B303" s="97">
        <v>18</v>
      </c>
      <c r="C303" s="167" t="str">
        <f>under15!$A$40</f>
        <v>Matteo Lorenzon</v>
      </c>
      <c r="D303" s="167"/>
      <c r="E303" s="167" t="str">
        <f>under15!$B$40</f>
        <v>Marek Murgia</v>
      </c>
      <c r="F303" s="167"/>
      <c r="G303" s="75">
        <f>under15!$D$40</f>
        <v>5</v>
      </c>
      <c r="H303" s="75">
        <f>under15!$E$40</f>
        <v>0</v>
      </c>
      <c r="I303" s="168" t="str">
        <f>under15!$N$40</f>
        <v>Simone Balbo</v>
      </c>
      <c r="J303" s="168"/>
    </row>
    <row r="304" spans="1:10" ht="12.75">
      <c r="A304" s="121" t="s">
        <v>233</v>
      </c>
      <c r="B304" s="97">
        <v>19</v>
      </c>
      <c r="C304" s="167" t="str">
        <f>under15!$A$68</f>
        <v>Micael Caviglia</v>
      </c>
      <c r="D304" s="167"/>
      <c r="E304" s="167" t="str">
        <f>under15!$B$68</f>
        <v>Manuel Mastrantuono</v>
      </c>
      <c r="F304" s="167"/>
      <c r="G304" s="75">
        <f>under15!$D$68</f>
        <v>5</v>
      </c>
      <c r="H304" s="75">
        <f>under15!$E$68</f>
        <v>1</v>
      </c>
      <c r="I304" s="168" t="str">
        <f>under15!$N$68</f>
        <v>Luca Colangelo</v>
      </c>
      <c r="J304" s="168"/>
    </row>
    <row r="305" spans="1:10" ht="12.75">
      <c r="A305" s="121" t="s">
        <v>233</v>
      </c>
      <c r="B305" s="97">
        <v>20</v>
      </c>
      <c r="C305" s="167" t="str">
        <f>under15!$A$69</f>
        <v>Pietro Scaduto</v>
      </c>
      <c r="D305" s="167"/>
      <c r="E305" s="167" t="str">
        <f>under15!$B$69</f>
        <v>Andi Oktisi</v>
      </c>
      <c r="F305" s="167"/>
      <c r="G305" s="75">
        <f>under15!$D$69</f>
        <v>5</v>
      </c>
      <c r="H305" s="75">
        <f>under15!$E$69</f>
        <v>0</v>
      </c>
      <c r="I305" s="168" t="str">
        <f>under15!$N$69</f>
        <v>Gabriele Abate</v>
      </c>
      <c r="J305" s="168"/>
    </row>
    <row r="306" spans="1:10" ht="12.75">
      <c r="A306" s="121" t="s">
        <v>234</v>
      </c>
      <c r="B306" s="97">
        <v>21</v>
      </c>
      <c r="C306" s="167" t="str">
        <f>under12!$A$75</f>
        <v>Max Fryar</v>
      </c>
      <c r="D306" s="167"/>
      <c r="E306" s="167" t="str">
        <f>under12!$B$75</f>
        <v>Nicola Borgo</v>
      </c>
      <c r="F306" s="167"/>
      <c r="G306" s="75">
        <f>under12!$D$75</f>
        <v>2</v>
      </c>
      <c r="H306" s="75">
        <f>under12!$E$75</f>
        <v>1</v>
      </c>
      <c r="I306" s="168" t="str">
        <f>under12!$N$75</f>
        <v>Paolo Zambello</v>
      </c>
      <c r="J306" s="168"/>
    </row>
    <row r="307" spans="1:10" ht="12.75">
      <c r="A307" s="121" t="s">
        <v>234</v>
      </c>
      <c r="B307" s="97">
        <v>22</v>
      </c>
      <c r="C307" s="167" t="str">
        <f>under12!$A$76</f>
        <v>Claudio Panebianco</v>
      </c>
      <c r="D307" s="167"/>
      <c r="E307" s="167" t="str">
        <f>under12!$B$76</f>
        <v>Jessie Monticelli</v>
      </c>
      <c r="F307" s="167"/>
      <c r="G307" s="75">
        <f>under12!$D$76</f>
        <v>6</v>
      </c>
      <c r="H307" s="75">
        <f>under12!$E$76</f>
        <v>1</v>
      </c>
      <c r="I307" s="168" t="str">
        <f>under12!$N$76</f>
        <v>Ernesto Gentile</v>
      </c>
      <c r="J307" s="168"/>
    </row>
    <row r="308" spans="1:10" ht="12.75">
      <c r="A308" s="121" t="s">
        <v>234</v>
      </c>
      <c r="B308" s="97">
        <v>23</v>
      </c>
      <c r="C308" s="167" t="str">
        <f>under12!$A$77</f>
        <v>Luca Accornero</v>
      </c>
      <c r="D308" s="167"/>
      <c r="E308" s="167" t="str">
        <f>under12!$B$77</f>
        <v>Marco Di Vito</v>
      </c>
      <c r="F308" s="167"/>
      <c r="G308" s="75">
        <f>under12!$D$77</f>
        <v>2</v>
      </c>
      <c r="H308" s="75">
        <f>under12!$E$77</f>
        <v>0</v>
      </c>
      <c r="I308" s="168" t="str">
        <f>under12!$N$77</f>
        <v>Matteo Ciccarelli</v>
      </c>
      <c r="J308" s="168"/>
    </row>
    <row r="309" spans="1:10" ht="12.75">
      <c r="A309" s="121" t="s">
        <v>236</v>
      </c>
      <c r="B309" s="97">
        <v>24</v>
      </c>
      <c r="C309" s="167" t="str">
        <f>ladies!$A$23</f>
        <v>Sara Guercia</v>
      </c>
      <c r="D309" s="167"/>
      <c r="E309" s="167" t="str">
        <f>ladies!$B$23</f>
        <v>Laura Panza</v>
      </c>
      <c r="F309" s="167"/>
      <c r="G309" s="97">
        <f>ladies!$D$23</f>
        <v>2</v>
      </c>
      <c r="H309" s="97">
        <f>ladies!$E$23</f>
        <v>1</v>
      </c>
      <c r="I309" s="168" t="str">
        <f>ladies!$N$23</f>
        <v>Valentina Bartolini</v>
      </c>
      <c r="J309" s="168"/>
    </row>
    <row r="310" spans="1:10" ht="12.75">
      <c r="A310" s="121" t="s">
        <v>236</v>
      </c>
      <c r="B310" s="97">
        <v>25</v>
      </c>
      <c r="C310" s="167" t="str">
        <f>ladies!$A$25</f>
        <v>Giuditta Lo Cascio</v>
      </c>
      <c r="D310" s="167"/>
      <c r="E310" s="167" t="str">
        <f>ladies!$B$25</f>
        <v>Eleonora Buttitta</v>
      </c>
      <c r="F310" s="167"/>
      <c r="G310" s="97">
        <f>ladies!$D$25</f>
        <v>0</v>
      </c>
      <c r="H310" s="97">
        <f>ladies!$E$25</f>
        <v>5</v>
      </c>
      <c r="I310" s="168" t="str">
        <f>ladies!$N$25</f>
        <v>Paola Forlani</v>
      </c>
      <c r="J310" s="168"/>
    </row>
    <row r="311" spans="1:10" ht="12.75">
      <c r="A311" s="121" t="s">
        <v>237</v>
      </c>
      <c r="B311" s="97">
        <v>26</v>
      </c>
      <c r="C311" s="167" t="str">
        <f>cadetti!$A$34</f>
        <v>Marcello Bodin de Chatelard</v>
      </c>
      <c r="D311" s="167"/>
      <c r="E311" s="167" t="str">
        <f>cadetti!$B$34</f>
        <v>Alberto Gagliardi</v>
      </c>
      <c r="F311" s="167"/>
      <c r="G311" s="97">
        <f>cadetti!$D$34</f>
        <v>2</v>
      </c>
      <c r="H311" s="97">
        <f>cadetti!$E$34</f>
        <v>0</v>
      </c>
      <c r="I311" s="168" t="str">
        <f>cadetti!$N$34</f>
        <v>Gianfranco Mastrantuono</v>
      </c>
      <c r="J311" s="168"/>
    </row>
    <row r="312" spans="1:10" ht="12.75">
      <c r="A312" s="121" t="s">
        <v>237</v>
      </c>
      <c r="B312" s="97">
        <v>27</v>
      </c>
      <c r="C312" s="167" t="str">
        <f>cadetti!$A$35</f>
        <v>Luca Salvadori</v>
      </c>
      <c r="D312" s="167"/>
      <c r="E312" s="167" t="str">
        <f>cadetti!$B$35</f>
        <v>Carlo Alessi</v>
      </c>
      <c r="F312" s="167"/>
      <c r="G312" s="97">
        <f>cadetti!$D$35</f>
        <v>0</v>
      </c>
      <c r="H312" s="97">
        <f>cadetti!$E$35</f>
        <v>7</v>
      </c>
      <c r="I312" s="168" t="str">
        <f>cadetti!$N$35</f>
        <v>Giuseppe Panebianco</v>
      </c>
      <c r="J312" s="168"/>
    </row>
    <row r="313" spans="1:10" ht="12.75">
      <c r="A313" s="121" t="s">
        <v>237</v>
      </c>
      <c r="B313" s="97">
        <v>28</v>
      </c>
      <c r="C313" s="167" t="str">
        <f>cadetti!$A$36</f>
        <v>Matteo Resca</v>
      </c>
      <c r="D313" s="167"/>
      <c r="E313" s="167" t="str">
        <f>cadetti!$B$36</f>
        <v>Riccardo Schito</v>
      </c>
      <c r="F313" s="167"/>
      <c r="G313" s="97">
        <f>cadetti!$D$36</f>
        <v>0</v>
      </c>
      <c r="H313" s="97">
        <f>cadetti!$E$36</f>
        <v>1</v>
      </c>
      <c r="I313" s="168" t="str">
        <f>cadetti!$N$36</f>
        <v>Salvatore Cammarata</v>
      </c>
      <c r="J313" s="168"/>
    </row>
    <row r="314" spans="1:10" ht="12.75">
      <c r="A314" s="121"/>
      <c r="B314" s="97"/>
      <c r="C314" s="136"/>
      <c r="D314" s="136"/>
      <c r="E314" s="136"/>
      <c r="F314" s="136"/>
      <c r="G314" s="97"/>
      <c r="H314" s="97"/>
      <c r="I314" s="137"/>
      <c r="J314" s="137"/>
    </row>
    <row r="315" spans="1:10" ht="12.75">
      <c r="A315" s="121"/>
      <c r="B315" s="97"/>
      <c r="C315" s="136"/>
      <c r="D315" s="136"/>
      <c r="E315" s="136"/>
      <c r="F315" s="136"/>
      <c r="G315" s="97"/>
      <c r="H315" s="97"/>
      <c r="I315" s="137"/>
      <c r="J315" s="137"/>
    </row>
    <row r="316" spans="1:10" ht="12.75">
      <c r="A316" s="121"/>
      <c r="B316" s="97"/>
      <c r="C316" s="136"/>
      <c r="D316" s="136"/>
      <c r="E316" s="136"/>
      <c r="F316" s="136"/>
      <c r="G316" s="97"/>
      <c r="H316" s="97"/>
      <c r="I316" s="137"/>
      <c r="J316" s="137"/>
    </row>
    <row r="317" spans="1:10" ht="12.75">
      <c r="A317" s="121"/>
      <c r="B317" s="97"/>
      <c r="C317" s="136"/>
      <c r="D317" s="136"/>
      <c r="E317" s="136"/>
      <c r="F317" s="136"/>
      <c r="G317" s="97"/>
      <c r="H317" s="97"/>
      <c r="I317" s="137"/>
      <c r="J317" s="137"/>
    </row>
    <row r="318" spans="1:10" ht="12.75">
      <c r="A318" s="121"/>
      <c r="B318" s="97"/>
      <c r="C318" s="136"/>
      <c r="D318" s="136"/>
      <c r="E318" s="136"/>
      <c r="F318" s="136"/>
      <c r="G318" s="97"/>
      <c r="H318" s="97"/>
      <c r="I318" s="137"/>
      <c r="J318" s="137"/>
    </row>
    <row r="319" spans="1:10" ht="12.75">
      <c r="A319" s="121"/>
      <c r="B319" s="97"/>
      <c r="C319" s="136"/>
      <c r="D319" s="136"/>
      <c r="E319" s="136"/>
      <c r="F319" s="136"/>
      <c r="G319" s="97"/>
      <c r="H319" s="97"/>
      <c r="I319" s="137"/>
      <c r="J319" s="137"/>
    </row>
    <row r="320" spans="1:10" ht="12.75">
      <c r="A320" s="121"/>
      <c r="B320" s="97"/>
      <c r="C320" s="136"/>
      <c r="D320" s="136"/>
      <c r="E320" s="136"/>
      <c r="F320" s="136"/>
      <c r="G320" s="97"/>
      <c r="H320" s="97"/>
      <c r="I320" s="137"/>
      <c r="J320" s="137"/>
    </row>
    <row r="321" spans="1:10" ht="12.75">
      <c r="A321" s="121"/>
      <c r="B321" s="97"/>
      <c r="C321" s="136"/>
      <c r="D321" s="136"/>
      <c r="E321" s="136"/>
      <c r="F321" s="136"/>
      <c r="G321" s="97"/>
      <c r="H321" s="97"/>
      <c r="I321" s="137"/>
      <c r="J321" s="137"/>
    </row>
    <row r="322" spans="1:10" ht="12.75">
      <c r="A322" s="121"/>
      <c r="B322" s="97"/>
      <c r="C322" s="136"/>
      <c r="D322" s="136"/>
      <c r="E322" s="136"/>
      <c r="F322" s="136"/>
      <c r="G322" s="97"/>
      <c r="H322" s="97"/>
      <c r="I322" s="137"/>
      <c r="J322" s="137"/>
    </row>
    <row r="323" spans="1:10" ht="12.75">
      <c r="A323" s="121"/>
      <c r="B323" s="97"/>
      <c r="C323" s="136"/>
      <c r="D323" s="136"/>
      <c r="E323" s="136"/>
      <c r="F323" s="136"/>
      <c r="G323" s="97"/>
      <c r="H323" s="97"/>
      <c r="I323" s="137"/>
      <c r="J323" s="137"/>
    </row>
    <row r="324" spans="1:10" ht="12.75">
      <c r="A324" s="121"/>
      <c r="B324" s="97"/>
      <c r="C324" s="136"/>
      <c r="D324" s="136"/>
      <c r="E324" s="136"/>
      <c r="F324" s="136"/>
      <c r="G324" s="97"/>
      <c r="H324" s="97"/>
      <c r="I324" s="137"/>
      <c r="J324" s="137"/>
    </row>
    <row r="325" spans="1:10" ht="12.75">
      <c r="A325" s="121"/>
      <c r="B325" s="97"/>
      <c r="C325" s="136"/>
      <c r="D325" s="136"/>
      <c r="E325" s="136"/>
      <c r="F325" s="136"/>
      <c r="G325" s="97"/>
      <c r="H325" s="97"/>
      <c r="I325" s="137"/>
      <c r="J325" s="137"/>
    </row>
    <row r="326" spans="1:10" ht="12.75">
      <c r="A326" s="121"/>
      <c r="B326" s="97"/>
      <c r="C326" s="136"/>
      <c r="D326" s="136"/>
      <c r="E326" s="136"/>
      <c r="F326" s="136"/>
      <c r="G326" s="97"/>
      <c r="H326" s="97"/>
      <c r="I326" s="137"/>
      <c r="J326" s="137"/>
    </row>
    <row r="327" spans="1:10" ht="12.75">
      <c r="A327" s="121"/>
      <c r="B327" s="97"/>
      <c r="C327" s="136"/>
      <c r="D327" s="136"/>
      <c r="E327" s="136"/>
      <c r="F327" s="136"/>
      <c r="G327" s="97"/>
      <c r="H327" s="97"/>
      <c r="I327" s="137"/>
      <c r="J327" s="137"/>
    </row>
    <row r="328" spans="1:10" ht="12.75">
      <c r="A328" s="121"/>
      <c r="B328" s="97"/>
      <c r="C328" s="136"/>
      <c r="D328" s="136"/>
      <c r="E328" s="136"/>
      <c r="F328" s="136"/>
      <c r="G328" s="97"/>
      <c r="H328" s="97"/>
      <c r="I328" s="137"/>
      <c r="J328" s="137"/>
    </row>
    <row r="329" spans="1:10" ht="12.75">
      <c r="A329" s="121"/>
      <c r="B329" s="97"/>
      <c r="C329" s="136"/>
      <c r="D329" s="136"/>
      <c r="E329" s="136"/>
      <c r="F329" s="136"/>
      <c r="G329" s="97"/>
      <c r="H329" s="97"/>
      <c r="I329" s="137"/>
      <c r="J329" s="137"/>
    </row>
    <row r="330" spans="1:10" ht="12.75">
      <c r="A330" s="121"/>
      <c r="B330" s="97"/>
      <c r="C330" s="136"/>
      <c r="D330" s="136"/>
      <c r="E330" s="136"/>
      <c r="F330" s="136"/>
      <c r="G330" s="97"/>
      <c r="H330" s="97"/>
      <c r="I330" s="137"/>
      <c r="J330" s="137"/>
    </row>
    <row r="331" spans="1:10" ht="12.75">
      <c r="A331" s="121"/>
      <c r="B331" s="97"/>
      <c r="C331" s="136"/>
      <c r="D331" s="136"/>
      <c r="E331" s="136"/>
      <c r="F331" s="136"/>
      <c r="G331" s="97"/>
      <c r="H331" s="97"/>
      <c r="I331" s="137"/>
      <c r="J331" s="137"/>
    </row>
    <row r="332" spans="1:10" ht="12.75">
      <c r="A332" s="121"/>
      <c r="B332" s="97"/>
      <c r="C332" s="136"/>
      <c r="D332" s="136"/>
      <c r="E332" s="136"/>
      <c r="F332" s="136"/>
      <c r="G332" s="97"/>
      <c r="H332" s="97"/>
      <c r="I332" s="137"/>
      <c r="J332" s="137"/>
    </row>
    <row r="335" spans="1:10" ht="12.75">
      <c r="A335" s="171" t="s">
        <v>227</v>
      </c>
      <c r="B335" s="171"/>
      <c r="C335" s="171"/>
      <c r="D335" s="171"/>
      <c r="E335" s="171"/>
      <c r="F335" s="171"/>
      <c r="G335" s="171"/>
      <c r="H335" s="171"/>
      <c r="I335" s="171"/>
      <c r="J335" s="171"/>
    </row>
    <row r="336" spans="1:10" ht="12.75">
      <c r="A336" s="171"/>
      <c r="B336" s="171"/>
      <c r="C336" s="171"/>
      <c r="D336" s="171"/>
      <c r="E336" s="171"/>
      <c r="F336" s="171"/>
      <c r="G336" s="171"/>
      <c r="H336" s="171"/>
      <c r="I336" s="171"/>
      <c r="J336" s="171"/>
    </row>
    <row r="338" spans="1:10" ht="12.75">
      <c r="A338" s="169" t="s">
        <v>249</v>
      </c>
      <c r="B338" s="169"/>
      <c r="C338" s="169"/>
      <c r="D338" s="169"/>
      <c r="E338" s="169"/>
      <c r="F338" s="169"/>
      <c r="G338" s="169"/>
      <c r="H338" s="169"/>
      <c r="I338" s="169"/>
      <c r="J338" s="169"/>
    </row>
    <row r="339" spans="1:2" ht="12.75">
      <c r="A339" s="1"/>
      <c r="B339" s="1"/>
    </row>
    <row r="340" spans="1:10" ht="12.75">
      <c r="A340" s="1" t="s">
        <v>228</v>
      </c>
      <c r="B340" s="1" t="s">
        <v>229</v>
      </c>
      <c r="C340" s="170" t="s">
        <v>46</v>
      </c>
      <c r="D340" s="170"/>
      <c r="E340" s="170" t="s">
        <v>47</v>
      </c>
      <c r="F340" s="170"/>
      <c r="G340" s="170" t="s">
        <v>41</v>
      </c>
      <c r="H340" s="170"/>
      <c r="I340" s="170" t="s">
        <v>42</v>
      </c>
      <c r="J340" s="170"/>
    </row>
    <row r="342" spans="1:10" ht="12.75">
      <c r="A342" s="121" t="s">
        <v>231</v>
      </c>
      <c r="B342" s="97">
        <v>1</v>
      </c>
      <c r="C342" s="167" t="str">
        <f>open!$A$25</f>
        <v>Daniele Pochesci</v>
      </c>
      <c r="D342" s="167"/>
      <c r="E342" s="167" t="str">
        <f>open!$B$25</f>
        <v>Edoardo Bellotto</v>
      </c>
      <c r="F342" s="167"/>
      <c r="G342" s="75">
        <f>open!$D$25</f>
        <v>3</v>
      </c>
      <c r="H342" s="75">
        <f>open!$E$25</f>
        <v>1</v>
      </c>
      <c r="I342" s="168" t="str">
        <f>open!$N$25</f>
        <v>Luca Gentile</v>
      </c>
      <c r="J342" s="168"/>
    </row>
    <row r="343" spans="1:10" ht="12.75">
      <c r="A343" s="121" t="s">
        <v>231</v>
      </c>
      <c r="B343" s="97">
        <v>2</v>
      </c>
      <c r="C343" s="167" t="str">
        <f>open!$A$26</f>
        <v>Saverio Bari</v>
      </c>
      <c r="D343" s="167"/>
      <c r="E343" s="167" t="str">
        <f>open!$B$26</f>
        <v>Fabrizio Fedele</v>
      </c>
      <c r="F343" s="167"/>
      <c r="G343" s="75">
        <f>open!$D$26</f>
        <v>3</v>
      </c>
      <c r="H343" s="75">
        <f>open!$E$26</f>
        <v>0</v>
      </c>
      <c r="I343" s="168" t="str">
        <f>open!$N$26</f>
        <v>Simone Di Pierro</v>
      </c>
      <c r="J343" s="168"/>
    </row>
    <row r="344" spans="1:10" ht="12.75">
      <c r="A344" s="121" t="s">
        <v>231</v>
      </c>
      <c r="B344" s="97">
        <v>3</v>
      </c>
      <c r="C344" s="167" t="str">
        <f>open!$A$27</f>
        <v>Orlando De Luca</v>
      </c>
      <c r="D344" s="167"/>
      <c r="E344" s="167" t="str">
        <f>open!$B$27</f>
        <v>Emanuele Licheri</v>
      </c>
      <c r="F344" s="167"/>
      <c r="G344" s="75">
        <f>open!$D$27</f>
        <v>0</v>
      </c>
      <c r="H344" s="75">
        <f>open!$E$27</f>
        <v>6</v>
      </c>
      <c r="I344" s="168" t="str">
        <f>open!$N$27</f>
        <v>Alessandro Mastopasqua</v>
      </c>
      <c r="J344" s="168"/>
    </row>
    <row r="345" spans="1:10" ht="12.75">
      <c r="A345" s="121" t="s">
        <v>231</v>
      </c>
      <c r="B345" s="97">
        <v>4</v>
      </c>
      <c r="C345" s="167" t="str">
        <f>open!$A$79</f>
        <v>Lucio Canicchio</v>
      </c>
      <c r="D345" s="167"/>
      <c r="E345" s="167" t="str">
        <f>open!$B$79</f>
        <v>Andrea Cucit</v>
      </c>
      <c r="F345" s="167"/>
      <c r="G345" s="75">
        <f>open!$D$79</f>
        <v>2</v>
      </c>
      <c r="H345" s="75">
        <f>open!$E$79</f>
        <v>1</v>
      </c>
      <c r="I345" s="168" t="str">
        <f>open!$N$79</f>
        <v>Massimiliano Croatti</v>
      </c>
      <c r="J345" s="168"/>
    </row>
    <row r="346" spans="1:10" ht="12.75">
      <c r="A346" s="121" t="s">
        <v>231</v>
      </c>
      <c r="B346" s="97">
        <v>5</v>
      </c>
      <c r="C346" s="167" t="str">
        <f>open!$A$80</f>
        <v>Andrea Di Vincenzo</v>
      </c>
      <c r="D346" s="167"/>
      <c r="E346" s="167" t="str">
        <f>open!$B$80</f>
        <v>Matteo Balboni</v>
      </c>
      <c r="F346" s="167"/>
      <c r="G346" s="75">
        <f>open!$D$80</f>
        <v>1</v>
      </c>
      <c r="H346" s="75">
        <f>open!$E$80</f>
        <v>0</v>
      </c>
      <c r="I346" s="168" t="str">
        <f>open!$N$80</f>
        <v>Gianfranco Calonico</v>
      </c>
      <c r="J346" s="168"/>
    </row>
    <row r="347" spans="1:10" ht="12.75">
      <c r="A347" s="121" t="s">
        <v>231</v>
      </c>
      <c r="B347" s="97">
        <v>6</v>
      </c>
      <c r="C347" s="167" t="str">
        <f>open!$A$81</f>
        <v>Fabio Stellato</v>
      </c>
      <c r="D347" s="167"/>
      <c r="E347" s="167" t="str">
        <f>open!$B$81</f>
        <v>Mario Corradi</v>
      </c>
      <c r="F347" s="167"/>
      <c r="G347" s="75">
        <f>open!$D$81</f>
        <v>0</v>
      </c>
      <c r="H347" s="75">
        <f>open!$E$81</f>
        <v>2</v>
      </c>
      <c r="I347" s="168" t="str">
        <f>open!$N$81</f>
        <v>Mattia Stoto</v>
      </c>
      <c r="J347" s="168"/>
    </row>
    <row r="348" spans="1:10" ht="12.75">
      <c r="A348" s="121" t="s">
        <v>232</v>
      </c>
      <c r="B348" s="97">
        <v>7</v>
      </c>
      <c r="C348" s="167" t="str">
        <f>veterani!$A$63</f>
        <v>Francesco Discepoli</v>
      </c>
      <c r="D348" s="167"/>
      <c r="E348" s="167" t="str">
        <f>veterani!$B$63</f>
        <v>Riccardo Marinucci</v>
      </c>
      <c r="F348" s="167"/>
      <c r="G348" s="75">
        <f>veterani!$D$63</f>
        <v>2</v>
      </c>
      <c r="H348" s="75">
        <f>veterani!$E$63</f>
        <v>4</v>
      </c>
      <c r="I348" s="168" t="str">
        <f>veterani!$N$63</f>
        <v>Valentino Spagnolo</v>
      </c>
      <c r="J348" s="168"/>
    </row>
    <row r="349" spans="1:10" ht="12.75">
      <c r="A349" s="121" t="s">
        <v>232</v>
      </c>
      <c r="B349" s="97">
        <v>8</v>
      </c>
      <c r="C349" s="167" t="str">
        <f>veterani!$A$64</f>
        <v>Gianluca Galeazzi</v>
      </c>
      <c r="D349" s="167"/>
      <c r="E349" s="167" t="str">
        <f>veterani!$B$64</f>
        <v>Paolo Finardi</v>
      </c>
      <c r="F349" s="167"/>
      <c r="G349" s="75">
        <f>veterani!$D$64</f>
        <v>1</v>
      </c>
      <c r="H349" s="75">
        <f>veterani!$E$64</f>
        <v>2</v>
      </c>
      <c r="I349" s="168" t="str">
        <f>veterani!$N$64</f>
        <v>Alberto La Rosa</v>
      </c>
      <c r="J349" s="168"/>
    </row>
    <row r="350" spans="1:10" ht="12.75">
      <c r="A350" s="121" t="s">
        <v>232</v>
      </c>
      <c r="B350" s="97">
        <v>9</v>
      </c>
      <c r="C350" s="167" t="str">
        <f>veterani!$A$65</f>
        <v>Mimmo Zaffino</v>
      </c>
      <c r="D350" s="167"/>
      <c r="E350" s="167" t="str">
        <f>veterani!$B$65</f>
        <v>Umberto Battista</v>
      </c>
      <c r="F350" s="167"/>
      <c r="G350" s="75">
        <f>veterani!$D$65</f>
        <v>1</v>
      </c>
      <c r="H350" s="75">
        <f>veterani!$E$65</f>
        <v>1</v>
      </c>
      <c r="I350" s="168" t="str">
        <f>veterani!$N$65</f>
        <v>Giovanni Guercia</v>
      </c>
      <c r="J350" s="168"/>
    </row>
    <row r="351" spans="1:10" ht="12.75">
      <c r="A351" s="121" t="s">
        <v>232</v>
      </c>
      <c r="B351" s="97">
        <v>10</v>
      </c>
      <c r="C351" s="167" t="str">
        <f>veterani!$A$66</f>
        <v>Davide Lazzari</v>
      </c>
      <c r="D351" s="167"/>
      <c r="E351" s="167" t="str">
        <f>veterani!$B$66</f>
        <v>Antonello Dalia</v>
      </c>
      <c r="F351" s="167"/>
      <c r="G351" s="75">
        <f>veterani!$D$66</f>
        <v>2</v>
      </c>
      <c r="H351" s="75">
        <f>veterani!$E$66</f>
        <v>1</v>
      </c>
      <c r="I351" s="168" t="str">
        <f>veterani!$N$66</f>
        <v>Marcello Scarduelli</v>
      </c>
      <c r="J351" s="168"/>
    </row>
    <row r="352" spans="1:10" ht="12.75">
      <c r="A352" s="121" t="s">
        <v>232</v>
      </c>
      <c r="B352" s="97">
        <v>11</v>
      </c>
      <c r="C352" s="167" t="str">
        <f>veterani!$A$105</f>
        <v>Antonio Gentile</v>
      </c>
      <c r="D352" s="167"/>
      <c r="E352" s="167" t="str">
        <f>veterani!$B$105</f>
        <v>Flavio Riccomagno</v>
      </c>
      <c r="F352" s="167"/>
      <c r="G352" s="75">
        <f>veterani!$D$105</f>
        <v>1</v>
      </c>
      <c r="H352" s="75">
        <f>veterani!$E$105</f>
        <v>1</v>
      </c>
      <c r="I352" s="168" t="str">
        <f>veterani!$N$105</f>
        <v>Emilio Richichi</v>
      </c>
      <c r="J352" s="168"/>
    </row>
    <row r="353" spans="1:10" ht="12.75">
      <c r="A353" s="121" t="s">
        <v>232</v>
      </c>
      <c r="B353" s="97">
        <v>12</v>
      </c>
      <c r="C353" s="167" t="str">
        <f>veterani!$A$106</f>
        <v>Federico Pisca</v>
      </c>
      <c r="D353" s="167"/>
      <c r="E353" s="167" t="str">
        <f>veterani!$B$106</f>
        <v>Marco Lauretti</v>
      </c>
      <c r="F353" s="167"/>
      <c r="G353" s="75">
        <f>veterani!$D$106</f>
        <v>0</v>
      </c>
      <c r="H353" s="75">
        <f>veterani!$E$106</f>
        <v>3</v>
      </c>
      <c r="I353" s="168" t="str">
        <f>veterani!$N$106</f>
        <v>Francesco Mattiangeli</v>
      </c>
      <c r="J353" s="168"/>
    </row>
    <row r="354" spans="1:10" ht="12.75">
      <c r="A354" s="121" t="s">
        <v>235</v>
      </c>
      <c r="B354" s="97">
        <v>13</v>
      </c>
      <c r="C354" s="167" t="str">
        <f>under19!$A$17</f>
        <v>Francesco Lo Presti</v>
      </c>
      <c r="D354" s="167"/>
      <c r="E354" s="167" t="str">
        <f>under19!$B$17</f>
        <v>Emanuele Levrano</v>
      </c>
      <c r="F354" s="167"/>
      <c r="G354" s="75">
        <f>under19!$D$17</f>
        <v>1</v>
      </c>
      <c r="H354" s="75">
        <f>under19!$E$17</f>
        <v>1</v>
      </c>
      <c r="I354" s="168" t="str">
        <f>under19!$N$17</f>
        <v>Simone Palmieri</v>
      </c>
      <c r="J354" s="168"/>
    </row>
    <row r="355" spans="1:10" ht="12.75">
      <c r="A355" s="121" t="s">
        <v>235</v>
      </c>
      <c r="B355" s="97">
        <v>14</v>
      </c>
      <c r="C355" s="167" t="str">
        <f>under19!$A$18</f>
        <v>Mattia Bellotti</v>
      </c>
      <c r="D355" s="167"/>
      <c r="E355" s="167" t="str">
        <f>under19!$B$18</f>
        <v>Walter Siracusa</v>
      </c>
      <c r="F355" s="167"/>
      <c r="G355" s="75">
        <f>under19!$D$18</f>
        <v>5</v>
      </c>
      <c r="H355" s="75">
        <f>under19!$E$18</f>
        <v>0</v>
      </c>
      <c r="I355" s="168" t="str">
        <f>under19!$N$18</f>
        <v>Andrea Manganello</v>
      </c>
      <c r="J355" s="168"/>
    </row>
    <row r="356" spans="1:10" ht="12.75">
      <c r="A356" s="121" t="s">
        <v>233</v>
      </c>
      <c r="B356" s="97">
        <v>15</v>
      </c>
      <c r="C356" s="167" t="str">
        <f>under15!$A$22</f>
        <v>Emanuele Lo Cascio</v>
      </c>
      <c r="D356" s="167"/>
      <c r="E356" s="167" t="str">
        <f>under15!$B$22</f>
        <v>Luigi Di Vito</v>
      </c>
      <c r="F356" s="167"/>
      <c r="G356" s="75">
        <f>under15!$D$22</f>
        <v>5</v>
      </c>
      <c r="H356" s="75">
        <f>under15!$E$22</f>
        <v>0</v>
      </c>
      <c r="I356" s="168" t="str">
        <f>under15!$N$22</f>
        <v>Pietro Scaduto</v>
      </c>
      <c r="J356" s="168"/>
    </row>
    <row r="357" spans="1:10" ht="12.75">
      <c r="A357" s="121" t="s">
        <v>233</v>
      </c>
      <c r="B357" s="97">
        <v>16</v>
      </c>
      <c r="C357" s="167" t="str">
        <f>under15!$A$23</f>
        <v>Alex Inconvaia</v>
      </c>
      <c r="D357" s="167"/>
      <c r="E357" s="167" t="str">
        <f>under15!$B$23</f>
        <v>Andrea Ciccarelli</v>
      </c>
      <c r="F357" s="167"/>
      <c r="G357" s="75">
        <f>under15!$D$23</f>
        <v>2</v>
      </c>
      <c r="H357" s="75">
        <f>under15!$E$23</f>
        <v>5</v>
      </c>
      <c r="I357" s="168" t="str">
        <f>under15!$N$23</f>
        <v>Andi Oktisi</v>
      </c>
      <c r="J357" s="168"/>
    </row>
    <row r="358" spans="1:10" ht="12.75">
      <c r="A358" s="121" t="s">
        <v>233</v>
      </c>
      <c r="B358" s="97">
        <v>17</v>
      </c>
      <c r="C358" s="167" t="str">
        <f>under15!$A$41</f>
        <v>Luca Zambello</v>
      </c>
      <c r="D358" s="167"/>
      <c r="E358" s="167" t="str">
        <f>under15!$B$41</f>
        <v>Marek Murgia</v>
      </c>
      <c r="F358" s="167"/>
      <c r="G358" s="75">
        <f>under15!$D$41</f>
        <v>4</v>
      </c>
      <c r="H358" s="75">
        <f>under15!$E$41</f>
        <v>0</v>
      </c>
      <c r="I358" s="168" t="str">
        <f>under15!$N$41</f>
        <v>Micael Caviglia</v>
      </c>
      <c r="J358" s="168"/>
    </row>
    <row r="359" spans="1:10" ht="12.75">
      <c r="A359" s="121" t="s">
        <v>233</v>
      </c>
      <c r="B359" s="97">
        <v>18</v>
      </c>
      <c r="C359" s="167" t="str">
        <f>under15!$A$42</f>
        <v>Eddie Monticelli</v>
      </c>
      <c r="D359" s="167"/>
      <c r="E359" s="167" t="str">
        <f>under15!$B$42</f>
        <v>Matteo Lorenzon</v>
      </c>
      <c r="F359" s="167"/>
      <c r="G359" s="75">
        <f>under15!$D$42</f>
        <v>2</v>
      </c>
      <c r="H359" s="75">
        <f>under15!$E$42</f>
        <v>1</v>
      </c>
      <c r="I359" s="168" t="str">
        <f>under15!$N$42</f>
        <v>Lorenzo Gaia</v>
      </c>
      <c r="J359" s="168"/>
    </row>
    <row r="360" spans="1:10" ht="12.75">
      <c r="A360" s="121" t="s">
        <v>233</v>
      </c>
      <c r="B360" s="97">
        <v>19</v>
      </c>
      <c r="C360" s="167" t="str">
        <f>under15!$A$92</f>
        <v>Luca Battista</v>
      </c>
      <c r="D360" s="167"/>
      <c r="E360" s="167" t="str">
        <f>under15!$B$92</f>
        <v>Luca Colangelo</v>
      </c>
      <c r="F360" s="167"/>
      <c r="G360" s="75">
        <f>under15!$D$68</f>
        <v>5</v>
      </c>
      <c r="H360" s="75">
        <f>under15!$E$68</f>
        <v>1</v>
      </c>
      <c r="I360" s="168" t="str">
        <f>under15!$N$92</f>
        <v>Antonio Peluso</v>
      </c>
      <c r="J360" s="168"/>
    </row>
    <row r="361" spans="1:10" ht="12.75">
      <c r="A361" s="121" t="s">
        <v>233</v>
      </c>
      <c r="B361" s="97">
        <v>20</v>
      </c>
      <c r="C361" s="167" t="str">
        <f>under15!$A$93</f>
        <v>Simone Balbo</v>
      </c>
      <c r="D361" s="167"/>
      <c r="E361" s="167" t="str">
        <f>under15!$B$93</f>
        <v>Gabriele Abate</v>
      </c>
      <c r="F361" s="167"/>
      <c r="G361" s="75">
        <f>under15!$D$93</f>
        <v>2</v>
      </c>
      <c r="H361" s="75">
        <f>under15!$E$93</f>
        <v>1</v>
      </c>
      <c r="I361" s="168" t="str">
        <f>under15!$N$93</f>
        <v>Federico Solari</v>
      </c>
      <c r="J361" s="168"/>
    </row>
    <row r="362" spans="1:10" ht="12.75">
      <c r="A362" s="121" t="s">
        <v>233</v>
      </c>
      <c r="B362" s="97">
        <v>21</v>
      </c>
      <c r="C362" s="167" t="str">
        <f>under15!$A$94</f>
        <v>Mattia Rajna</v>
      </c>
      <c r="D362" s="167"/>
      <c r="E362" s="167" t="str">
        <f>under15!$B$94</f>
        <v>Antonio Fucci</v>
      </c>
      <c r="F362" s="167"/>
      <c r="G362" s="75">
        <f>under15!$D$94</f>
        <v>0</v>
      </c>
      <c r="H362" s="75">
        <f>under15!$E$94</f>
        <v>2</v>
      </c>
      <c r="I362" s="168" t="str">
        <f>under15!$N$94</f>
        <v>Manuel Mastrantuono</v>
      </c>
      <c r="J362" s="168"/>
    </row>
    <row r="363" spans="1:10" ht="12.75">
      <c r="A363" s="121" t="s">
        <v>234</v>
      </c>
      <c r="B363" s="97">
        <v>22</v>
      </c>
      <c r="C363" s="167" t="str">
        <f>under12!$A$27</f>
        <v>Paolo Zambello</v>
      </c>
      <c r="D363" s="167"/>
      <c r="E363" s="167" t="str">
        <f>under12!$B$27</f>
        <v>Matteo Ciccarelli</v>
      </c>
      <c r="F363" s="167"/>
      <c r="G363" s="75">
        <f>under12!$D$27</f>
        <v>1</v>
      </c>
      <c r="H363" s="75">
        <f>under12!$E$27</f>
        <v>2</v>
      </c>
      <c r="I363" s="168" t="str">
        <f>under12!$N$27</f>
        <v>Claudio Panebianco</v>
      </c>
      <c r="J363" s="168"/>
    </row>
    <row r="364" spans="1:10" ht="12.75">
      <c r="A364" s="121" t="s">
        <v>234</v>
      </c>
      <c r="B364" s="97">
        <v>23</v>
      </c>
      <c r="C364" s="167" t="str">
        <f>under12!$A$78</f>
        <v>Max Fryar</v>
      </c>
      <c r="D364" s="167"/>
      <c r="E364" s="167" t="str">
        <f>under12!$B$78</f>
        <v>Luca Accornero</v>
      </c>
      <c r="F364" s="167"/>
      <c r="G364" s="75">
        <f>under12!$D$78</f>
        <v>1</v>
      </c>
      <c r="H364" s="75">
        <f>under12!$E$78</f>
        <v>0</v>
      </c>
      <c r="I364" s="168" t="str">
        <f>under12!$N$78</f>
        <v>Filippo Cubeta</v>
      </c>
      <c r="J364" s="168"/>
    </row>
    <row r="365" spans="1:10" ht="12.75">
      <c r="A365" s="121" t="s">
        <v>234</v>
      </c>
      <c r="B365" s="97">
        <v>24</v>
      </c>
      <c r="C365" s="167" t="str">
        <f>under12!$A$79</f>
        <v>Nicola Borgo</v>
      </c>
      <c r="D365" s="167"/>
      <c r="E365" s="167" t="str">
        <f>under12!$B$79</f>
        <v>Michael Ruocco</v>
      </c>
      <c r="F365" s="167"/>
      <c r="G365" s="75">
        <f>under12!$D$79</f>
        <v>3</v>
      </c>
      <c r="H365" s="75">
        <f>under12!$E$79</f>
        <v>0</v>
      </c>
      <c r="I365" s="168" t="str">
        <f>under12!$N$79</f>
        <v>Lorenzo Praino</v>
      </c>
      <c r="J365" s="168"/>
    </row>
    <row r="366" spans="1:10" ht="12.75">
      <c r="A366" s="121" t="s">
        <v>234</v>
      </c>
      <c r="B366" s="97">
        <v>25</v>
      </c>
      <c r="C366" s="167" t="str">
        <f>under12!$A$80</f>
        <v>Jessie Monticelli</v>
      </c>
      <c r="D366" s="167"/>
      <c r="E366" s="167" t="str">
        <f>under12!$B$80</f>
        <v>Marco Di Vito</v>
      </c>
      <c r="F366" s="167"/>
      <c r="G366" s="75">
        <f>under12!$D$80</f>
        <v>1</v>
      </c>
      <c r="H366" s="75">
        <f>under12!$E$80</f>
        <v>0</v>
      </c>
      <c r="I366" s="168" t="str">
        <f>under12!$N$80</f>
        <v>Lorenzo Barbano</v>
      </c>
      <c r="J366" s="168"/>
    </row>
    <row r="367" spans="1:10" ht="12.75">
      <c r="A367" s="121" t="s">
        <v>236</v>
      </c>
      <c r="B367" s="97">
        <v>25</v>
      </c>
      <c r="C367" s="167" t="str">
        <f>ladies!$A$24</f>
        <v>Valentina Bartolini</v>
      </c>
      <c r="D367" s="167"/>
      <c r="E367" s="167" t="str">
        <f>ladies!$B$24</f>
        <v>Laura Panza</v>
      </c>
      <c r="F367" s="167"/>
      <c r="G367" s="97">
        <f>ladies!$D$24</f>
        <v>3</v>
      </c>
      <c r="H367" s="97">
        <f>ladies!$E$24</f>
        <v>0</v>
      </c>
      <c r="I367" s="168" t="str">
        <f>ladies!$N$24</f>
        <v>Giuditta Lo Cascio</v>
      </c>
      <c r="J367" s="168"/>
    </row>
    <row r="368" spans="1:10" ht="12.75">
      <c r="A368" s="121" t="s">
        <v>236</v>
      </c>
      <c r="B368" s="97">
        <v>26</v>
      </c>
      <c r="C368" s="167" t="str">
        <f>ladies!$A$26</f>
        <v>Sara Guercia</v>
      </c>
      <c r="D368" s="167"/>
      <c r="E368" s="167" t="str">
        <f>ladies!$B$26</f>
        <v>Paola Forlani</v>
      </c>
      <c r="F368" s="167"/>
      <c r="G368" s="97">
        <f>ladies!$D$26</f>
        <v>2</v>
      </c>
      <c r="H368" s="97">
        <f>ladies!$E$26</f>
        <v>0</v>
      </c>
      <c r="I368" s="168" t="str">
        <f>ladies!$N$26</f>
        <v>Eleonora Buttitta</v>
      </c>
      <c r="J368" s="168"/>
    </row>
    <row r="369" spans="1:10" ht="12.75">
      <c r="A369" s="121" t="s">
        <v>237</v>
      </c>
      <c r="B369" s="97">
        <v>27</v>
      </c>
      <c r="C369" s="167" t="str">
        <f>cadetti!$A$37</f>
        <v>Salvatore Cammarata</v>
      </c>
      <c r="D369" s="167"/>
      <c r="E369" s="167" t="str">
        <f>cadetti!$B$37</f>
        <v>Giuseppe Panebianco</v>
      </c>
      <c r="F369" s="167"/>
      <c r="G369" s="97">
        <f>cadetti!$D$37</f>
        <v>0</v>
      </c>
      <c r="H369" s="97">
        <f>cadetti!$E$37</f>
        <v>0</v>
      </c>
      <c r="I369" s="168" t="str">
        <f>cadetti!$N$37</f>
        <v>Alberto Gagliardi</v>
      </c>
      <c r="J369" s="168"/>
    </row>
    <row r="370" spans="1:10" ht="12.75">
      <c r="A370" s="121" t="s">
        <v>237</v>
      </c>
      <c r="B370" s="97">
        <v>28</v>
      </c>
      <c r="C370" s="167" t="str">
        <f>cadetti!$A$38</f>
        <v>Gianfranco Mastrantuono</v>
      </c>
      <c r="D370" s="167"/>
      <c r="E370" s="167" t="str">
        <f>cadetti!$B$38</f>
        <v>Gaetano Monticelli</v>
      </c>
      <c r="F370" s="167"/>
      <c r="G370" s="97">
        <f>cadetti!$D$38</f>
        <v>3</v>
      </c>
      <c r="H370" s="97">
        <f>cadetti!$E$38</f>
        <v>1</v>
      </c>
      <c r="I370" s="168" t="str">
        <f>cadetti!$N$38</f>
        <v>Luca Salvadori</v>
      </c>
      <c r="J370" s="168"/>
    </row>
    <row r="371" spans="1:10" ht="12.75">
      <c r="A371" s="121" t="s">
        <v>237</v>
      </c>
      <c r="B371" s="97">
        <v>29</v>
      </c>
      <c r="C371" s="167" t="str">
        <f>cadetti!$A$41</f>
        <v>Carlo Alessi</v>
      </c>
      <c r="D371" s="167"/>
      <c r="E371" s="167" t="str">
        <f>cadetti!$B$41</f>
        <v>Matteo Resca</v>
      </c>
      <c r="F371" s="167"/>
      <c r="G371" s="97">
        <f>cadetti!$D$41</f>
        <v>5</v>
      </c>
      <c r="H371" s="97">
        <f>cadetti!$E$41</f>
        <v>0</v>
      </c>
      <c r="I371" s="168" t="str">
        <f>cadetti!$N$41</f>
        <v>Riccardo Schito</v>
      </c>
      <c r="J371" s="168"/>
    </row>
    <row r="372" spans="1:10" ht="12.75">
      <c r="A372" s="121"/>
      <c r="B372" s="97"/>
      <c r="C372" s="136"/>
      <c r="D372" s="136"/>
      <c r="E372" s="136"/>
      <c r="F372" s="136"/>
      <c r="G372" s="97"/>
      <c r="H372" s="97"/>
      <c r="I372" s="137"/>
      <c r="J372" s="137"/>
    </row>
    <row r="373" spans="1:10" ht="12.75">
      <c r="A373" s="121"/>
      <c r="B373" s="97"/>
      <c r="C373" s="136"/>
      <c r="D373" s="136"/>
      <c r="E373" s="136"/>
      <c r="F373" s="136"/>
      <c r="G373" s="97"/>
      <c r="H373" s="97"/>
      <c r="I373" s="137"/>
      <c r="J373" s="137"/>
    </row>
    <row r="374" spans="1:10" ht="12.75">
      <c r="A374" s="121"/>
      <c r="B374" s="97"/>
      <c r="C374" s="136"/>
      <c r="D374" s="136"/>
      <c r="E374" s="136"/>
      <c r="F374" s="136"/>
      <c r="G374" s="97"/>
      <c r="H374" s="97"/>
      <c r="I374" s="137"/>
      <c r="J374" s="137"/>
    </row>
    <row r="375" spans="1:10" ht="12.75">
      <c r="A375" s="121"/>
      <c r="B375" s="97"/>
      <c r="C375" s="136"/>
      <c r="D375" s="136"/>
      <c r="E375" s="136"/>
      <c r="F375" s="136"/>
      <c r="G375" s="97"/>
      <c r="H375" s="97"/>
      <c r="I375" s="137"/>
      <c r="J375" s="137"/>
    </row>
    <row r="376" spans="1:10" ht="12.75">
      <c r="A376" s="121"/>
      <c r="B376" s="97"/>
      <c r="C376" s="136"/>
      <c r="D376" s="136"/>
      <c r="E376" s="136"/>
      <c r="F376" s="136"/>
      <c r="G376" s="97"/>
      <c r="H376" s="97"/>
      <c r="I376" s="137"/>
      <c r="J376" s="137"/>
    </row>
    <row r="377" spans="1:10" ht="12.75">
      <c r="A377" s="121"/>
      <c r="B377" s="97"/>
      <c r="C377" s="136"/>
      <c r="D377" s="136"/>
      <c r="E377" s="136"/>
      <c r="F377" s="136"/>
      <c r="G377" s="97"/>
      <c r="H377" s="97"/>
      <c r="I377" s="137"/>
      <c r="J377" s="137"/>
    </row>
    <row r="378" spans="1:10" ht="12.75">
      <c r="A378" s="121"/>
      <c r="B378" s="97"/>
      <c r="C378" s="136"/>
      <c r="D378" s="136"/>
      <c r="E378" s="136"/>
      <c r="F378" s="136"/>
      <c r="G378" s="97"/>
      <c r="H378" s="97"/>
      <c r="I378" s="137"/>
      <c r="J378" s="137"/>
    </row>
    <row r="379" spans="1:10" ht="12.75">
      <c r="A379" s="121"/>
      <c r="B379" s="97"/>
      <c r="C379" s="136"/>
      <c r="D379" s="136"/>
      <c r="E379" s="136"/>
      <c r="F379" s="136"/>
      <c r="G379" s="97"/>
      <c r="H379" s="97"/>
      <c r="I379" s="137"/>
      <c r="J379" s="137"/>
    </row>
    <row r="380" spans="1:10" ht="12.75">
      <c r="A380" s="121"/>
      <c r="B380" s="97"/>
      <c r="C380" s="136"/>
      <c r="D380" s="136"/>
      <c r="E380" s="136"/>
      <c r="F380" s="136"/>
      <c r="G380" s="97"/>
      <c r="H380" s="97"/>
      <c r="I380" s="137"/>
      <c r="J380" s="137"/>
    </row>
    <row r="381" spans="1:10" ht="12.75">
      <c r="A381" s="121"/>
      <c r="B381" s="97"/>
      <c r="C381" s="136"/>
      <c r="D381" s="136"/>
      <c r="E381" s="136"/>
      <c r="F381" s="136"/>
      <c r="G381" s="97"/>
      <c r="H381" s="97"/>
      <c r="I381" s="137"/>
      <c r="J381" s="137"/>
    </row>
    <row r="382" spans="1:10" ht="12.75">
      <c r="A382" s="121"/>
      <c r="B382" s="97"/>
      <c r="C382" s="136"/>
      <c r="D382" s="136"/>
      <c r="E382" s="136"/>
      <c r="F382" s="136"/>
      <c r="G382" s="97"/>
      <c r="H382" s="97"/>
      <c r="I382" s="137"/>
      <c r="J382" s="137"/>
    </row>
    <row r="383" spans="1:10" ht="12.75">
      <c r="A383" s="121"/>
      <c r="B383" s="97"/>
      <c r="C383" s="136"/>
      <c r="D383" s="136"/>
      <c r="E383" s="136"/>
      <c r="F383" s="136"/>
      <c r="G383" s="97"/>
      <c r="H383" s="97"/>
      <c r="I383" s="137"/>
      <c r="J383" s="137"/>
    </row>
    <row r="384" spans="1:10" ht="12.75">
      <c r="A384" s="121"/>
      <c r="B384" s="97"/>
      <c r="C384" s="136"/>
      <c r="D384" s="136"/>
      <c r="E384" s="136"/>
      <c r="F384" s="136"/>
      <c r="G384" s="97"/>
      <c r="H384" s="97"/>
      <c r="I384" s="137"/>
      <c r="J384" s="137"/>
    </row>
    <row r="385" spans="1:10" ht="12.75">
      <c r="A385" s="121"/>
      <c r="B385" s="97"/>
      <c r="C385" s="136"/>
      <c r="D385" s="136"/>
      <c r="E385" s="136"/>
      <c r="F385" s="136"/>
      <c r="G385" s="97"/>
      <c r="H385" s="97"/>
      <c r="I385" s="137"/>
      <c r="J385" s="137"/>
    </row>
    <row r="386" spans="1:10" ht="12.75">
      <c r="A386" s="121"/>
      <c r="B386" s="97"/>
      <c r="C386" s="136"/>
      <c r="D386" s="136"/>
      <c r="E386" s="136"/>
      <c r="F386" s="136"/>
      <c r="G386" s="97"/>
      <c r="H386" s="97"/>
      <c r="I386" s="137"/>
      <c r="J386" s="137"/>
    </row>
    <row r="387" spans="1:10" ht="12.75">
      <c r="A387" s="121"/>
      <c r="B387" s="97"/>
      <c r="C387" s="136"/>
      <c r="D387" s="136"/>
      <c r="E387" s="136"/>
      <c r="F387" s="136"/>
      <c r="G387" s="97"/>
      <c r="H387" s="97"/>
      <c r="I387" s="137"/>
      <c r="J387" s="137"/>
    </row>
    <row r="388" spans="1:10" ht="12.75">
      <c r="A388" s="121"/>
      <c r="B388" s="97"/>
      <c r="C388" s="136"/>
      <c r="D388" s="136"/>
      <c r="E388" s="136"/>
      <c r="F388" s="136"/>
      <c r="G388" s="97"/>
      <c r="H388" s="97"/>
      <c r="I388" s="137"/>
      <c r="J388" s="137"/>
    </row>
    <row r="391" spans="1:10" ht="12.75">
      <c r="A391" s="171" t="s">
        <v>227</v>
      </c>
      <c r="B391" s="171"/>
      <c r="C391" s="171"/>
      <c r="D391" s="171"/>
      <c r="E391" s="171"/>
      <c r="F391" s="171"/>
      <c r="G391" s="171"/>
      <c r="H391" s="171"/>
      <c r="I391" s="171"/>
      <c r="J391" s="171"/>
    </row>
    <row r="392" spans="1:10" ht="12.75">
      <c r="A392" s="171"/>
      <c r="B392" s="171"/>
      <c r="C392" s="171"/>
      <c r="D392" s="171"/>
      <c r="E392" s="171"/>
      <c r="F392" s="171"/>
      <c r="G392" s="171"/>
      <c r="H392" s="171"/>
      <c r="I392" s="171"/>
      <c r="J392" s="171"/>
    </row>
    <row r="394" spans="1:10" ht="12.75">
      <c r="A394" s="169" t="s">
        <v>250</v>
      </c>
      <c r="B394" s="169"/>
      <c r="C394" s="169"/>
      <c r="D394" s="169"/>
      <c r="E394" s="169"/>
      <c r="F394" s="169"/>
      <c r="G394" s="169"/>
      <c r="H394" s="169"/>
      <c r="I394" s="169"/>
      <c r="J394" s="169"/>
    </row>
    <row r="395" spans="1:2" ht="12.75">
      <c r="A395" s="1"/>
      <c r="B395" s="1"/>
    </row>
    <row r="396" spans="1:10" ht="12.75">
      <c r="A396" s="1" t="s">
        <v>228</v>
      </c>
      <c r="B396" s="1" t="s">
        <v>229</v>
      </c>
      <c r="C396" s="170" t="s">
        <v>46</v>
      </c>
      <c r="D396" s="170"/>
      <c r="E396" s="170" t="s">
        <v>47</v>
      </c>
      <c r="F396" s="170"/>
      <c r="G396" s="170" t="s">
        <v>41</v>
      </c>
      <c r="H396" s="170"/>
      <c r="I396" s="170" t="s">
        <v>42</v>
      </c>
      <c r="J396" s="170"/>
    </row>
    <row r="398" spans="1:10" ht="12.75">
      <c r="A398" s="121" t="s">
        <v>231</v>
      </c>
      <c r="B398" s="97">
        <v>1</v>
      </c>
      <c r="C398" s="167" t="str">
        <f>open!$A$140</f>
        <v>Massimo Bolognino</v>
      </c>
      <c r="D398" s="167"/>
      <c r="E398" s="167" t="str">
        <f>open!$B$140</f>
        <v>Alex Iorio</v>
      </c>
      <c r="F398" s="167"/>
      <c r="G398" s="75">
        <f>open!$D$140</f>
        <v>2</v>
      </c>
      <c r="H398" s="75">
        <f>open!$E$140</f>
        <v>2</v>
      </c>
      <c r="I398" s="168" t="str">
        <f>open!$N$140</f>
        <v>Fabio Stellato</v>
      </c>
      <c r="J398" s="168"/>
    </row>
    <row r="399" spans="1:10" ht="12.75">
      <c r="A399" s="121" t="s">
        <v>231</v>
      </c>
      <c r="B399" s="97">
        <v>2</v>
      </c>
      <c r="C399" s="167" t="str">
        <f>open!$A$141</f>
        <v>Stefano Buono</v>
      </c>
      <c r="D399" s="167"/>
      <c r="E399" s="167" t="str">
        <f>open!$B$141</f>
        <v>Mauro Petrini</v>
      </c>
      <c r="F399" s="167"/>
      <c r="G399" s="75">
        <f>open!$D$141</f>
        <v>3</v>
      </c>
      <c r="H399" s="75">
        <f>open!$E$141</f>
        <v>3</v>
      </c>
      <c r="I399" s="168" t="str">
        <f>open!$N$141</f>
        <v>Mario Corradi</v>
      </c>
      <c r="J399" s="168"/>
    </row>
    <row r="400" spans="1:10" ht="12.75">
      <c r="A400" s="121" t="s">
        <v>231</v>
      </c>
      <c r="B400" s="97">
        <v>3</v>
      </c>
      <c r="C400" s="167" t="str">
        <f>open!$A$142</f>
        <v>Alessandro Arca</v>
      </c>
      <c r="D400" s="167"/>
      <c r="E400" s="167" t="str">
        <f>open!$B$142</f>
        <v>Federico Mattiangeli</v>
      </c>
      <c r="F400" s="167"/>
      <c r="G400" s="75">
        <f>open!$D$142</f>
        <v>1</v>
      </c>
      <c r="H400" s="75">
        <f>open!$E$142</f>
        <v>2</v>
      </c>
      <c r="I400" s="168" t="str">
        <f>open!$N$142</f>
        <v>Andrea Cucit</v>
      </c>
      <c r="J400" s="168"/>
    </row>
    <row r="401" spans="1:10" ht="12.75">
      <c r="A401" s="121" t="s">
        <v>231</v>
      </c>
      <c r="B401" s="97">
        <v>4</v>
      </c>
      <c r="C401" s="167" t="str">
        <f>open!$A$205</f>
        <v>Massimiliano Croatti</v>
      </c>
      <c r="D401" s="167"/>
      <c r="E401" s="167" t="str">
        <f>open!$B$205</f>
        <v>Gianfranco Calonico</v>
      </c>
      <c r="F401" s="167"/>
      <c r="G401" s="75">
        <f>open!$D$205</f>
        <v>3</v>
      </c>
      <c r="H401" s="75">
        <f>open!$E$205</f>
        <v>2</v>
      </c>
      <c r="I401" s="168" t="str">
        <f>open!$N$205</f>
        <v>Lucio Canicchio</v>
      </c>
      <c r="J401" s="168"/>
    </row>
    <row r="402" spans="1:10" ht="12.75">
      <c r="A402" s="121" t="s">
        <v>231</v>
      </c>
      <c r="B402" s="97">
        <v>5</v>
      </c>
      <c r="C402" s="167" t="str">
        <f>open!$A$206</f>
        <v>Mattia Stoto</v>
      </c>
      <c r="D402" s="167"/>
      <c r="E402" s="167" t="str">
        <f>open!$B$206</f>
        <v>Luca Gentile</v>
      </c>
      <c r="F402" s="167"/>
      <c r="G402" s="75">
        <f>open!$D$206</f>
        <v>0</v>
      </c>
      <c r="H402" s="75">
        <f>open!$E$206</f>
        <v>3</v>
      </c>
      <c r="I402" s="168" t="str">
        <f>open!$N$206</f>
        <v>Andrea Di Vincenzo</v>
      </c>
      <c r="J402" s="168"/>
    </row>
    <row r="403" spans="1:10" ht="12.75">
      <c r="A403" s="121" t="s">
        <v>231</v>
      </c>
      <c r="B403" s="97">
        <v>6</v>
      </c>
      <c r="C403" s="167" t="str">
        <f>open!$A$207</f>
        <v>Simone Di Pierro</v>
      </c>
      <c r="D403" s="167"/>
      <c r="E403" s="167" t="str">
        <f>open!$B$207</f>
        <v>Alessandro Mastopasqua</v>
      </c>
      <c r="F403" s="167"/>
      <c r="G403" s="75">
        <f>open!$D$207</f>
        <v>1</v>
      </c>
      <c r="H403" s="75">
        <f>open!$E$207</f>
        <v>4</v>
      </c>
      <c r="I403" s="168" t="str">
        <f>open!$N$207</f>
        <v>Matteo Balboni</v>
      </c>
      <c r="J403" s="168"/>
    </row>
    <row r="404" spans="1:10" ht="12.75">
      <c r="A404" s="121" t="s">
        <v>231</v>
      </c>
      <c r="B404" s="97">
        <v>7</v>
      </c>
      <c r="C404" s="167" t="str">
        <f>open!$A$208</f>
        <v>Gabriele Silveri</v>
      </c>
      <c r="D404" s="167"/>
      <c r="E404" s="167" t="str">
        <f>open!$B$208</f>
        <v>Enzo Giannarelli</v>
      </c>
      <c r="F404" s="167"/>
      <c r="G404" s="75">
        <f>open!$D$208</f>
        <v>5</v>
      </c>
      <c r="H404" s="75">
        <f>open!$E$208</f>
        <v>0</v>
      </c>
      <c r="I404" s="168" t="str">
        <f>open!$N$208</f>
        <v>Daniele Calcagno</v>
      </c>
      <c r="J404" s="168"/>
    </row>
    <row r="405" spans="1:10" ht="12.75">
      <c r="A405" s="121" t="s">
        <v>232</v>
      </c>
      <c r="B405" s="97">
        <v>8</v>
      </c>
      <c r="C405" s="167" t="str">
        <f>veterani!$A$107</f>
        <v>Marcello Scarduelli</v>
      </c>
      <c r="D405" s="167"/>
      <c r="E405" s="167" t="str">
        <f>veterani!$B$107</f>
        <v>Giovanni Guercia</v>
      </c>
      <c r="F405" s="167"/>
      <c r="G405" s="75">
        <f>veterani!$D$107</f>
        <v>0</v>
      </c>
      <c r="H405" s="75">
        <f>veterani!$E$107</f>
        <v>5</v>
      </c>
      <c r="I405" s="168" t="str">
        <f>veterani!$N$107</f>
        <v>Francesco Discepoli</v>
      </c>
      <c r="J405" s="168"/>
    </row>
    <row r="406" spans="1:10" ht="12.75">
      <c r="A406" s="121" t="s">
        <v>232</v>
      </c>
      <c r="B406" s="97">
        <v>9</v>
      </c>
      <c r="C406" s="167" t="str">
        <f>veterani!$A$108</f>
        <v>Alberto La Rosa</v>
      </c>
      <c r="D406" s="167"/>
      <c r="E406" s="167" t="str">
        <f>veterani!$B$108</f>
        <v>Valentino Spagnolo</v>
      </c>
      <c r="F406" s="167"/>
      <c r="G406" s="75">
        <f>veterani!$D$108</f>
        <v>1</v>
      </c>
      <c r="H406" s="75">
        <f>veterani!$E$108</f>
        <v>3</v>
      </c>
      <c r="I406" s="168" t="str">
        <f>veterani!$N$108</f>
        <v>Riccardo Marinucci</v>
      </c>
      <c r="J406" s="168"/>
    </row>
    <row r="407" spans="1:10" ht="12.75">
      <c r="A407" s="121" t="s">
        <v>232</v>
      </c>
      <c r="B407" s="97">
        <v>10</v>
      </c>
      <c r="C407" s="167" t="str">
        <f>veterani!$A$25</f>
        <v>Livio Cerullo</v>
      </c>
      <c r="D407" s="167"/>
      <c r="E407" s="167" t="str">
        <f>veterani!$B$25</f>
        <v>Claudio Dogali</v>
      </c>
      <c r="F407" s="167"/>
      <c r="G407" s="75">
        <f>veterani!$D$25</f>
        <v>1</v>
      </c>
      <c r="H407" s="75">
        <f>veterani!$E$25</f>
        <v>2</v>
      </c>
      <c r="I407" s="168" t="str">
        <f>veterani!$N$25</f>
        <v>Marco Lauretti</v>
      </c>
      <c r="J407" s="168"/>
    </row>
    <row r="408" spans="1:10" ht="12.75">
      <c r="A408" s="121" t="s">
        <v>232</v>
      </c>
      <c r="B408" s="97">
        <v>11</v>
      </c>
      <c r="C408" s="167" t="str">
        <f>veterani!$A$26</f>
        <v>Emilio Richichi</v>
      </c>
      <c r="D408" s="167"/>
      <c r="E408" s="167" t="str">
        <f>veterani!$B$26</f>
        <v>Francesco Mattiangeli</v>
      </c>
      <c r="F408" s="167"/>
      <c r="G408" s="75">
        <f>veterani!$D$26</f>
        <v>0</v>
      </c>
      <c r="H408" s="75">
        <f>veterani!$E$26</f>
        <v>0</v>
      </c>
      <c r="I408" s="168" t="str">
        <f>veterani!$N$26</f>
        <v>Federico Pisca</v>
      </c>
      <c r="J408" s="168"/>
    </row>
    <row r="409" spans="1:10" ht="12.75">
      <c r="A409" s="121" t="s">
        <v>232</v>
      </c>
      <c r="B409" s="97">
        <v>12</v>
      </c>
      <c r="C409" s="167" t="str">
        <f>veterani!$A$27</f>
        <v>Alessandro Toni</v>
      </c>
      <c r="D409" s="167"/>
      <c r="E409" s="167" t="str">
        <f>veterani!$B$27</f>
        <v>Ugo Murgia</v>
      </c>
      <c r="F409" s="167"/>
      <c r="G409" s="75">
        <f>veterani!$D$27</f>
        <v>3</v>
      </c>
      <c r="H409" s="75">
        <f>veterani!$E$27</f>
        <v>0</v>
      </c>
      <c r="I409" s="168" t="str">
        <f>veterani!$N$27</f>
        <v>Flavio Riccomagno</v>
      </c>
      <c r="J409" s="168"/>
    </row>
    <row r="410" spans="1:10" ht="12.75">
      <c r="A410" s="121" t="s">
        <v>235</v>
      </c>
      <c r="B410" s="97">
        <v>13</v>
      </c>
      <c r="C410" s="167" t="str">
        <f>under19!$A$36</f>
        <v>Simone Palmieri</v>
      </c>
      <c r="D410" s="167"/>
      <c r="E410" s="167" t="str">
        <f>under19!$B$36</f>
        <v>Pietro De Gennaro</v>
      </c>
      <c r="F410" s="167"/>
      <c r="G410" s="75">
        <f>under19!$D$36</f>
        <v>3</v>
      </c>
      <c r="H410" s="75">
        <f>under19!$E$36</f>
        <v>1</v>
      </c>
      <c r="I410" s="168" t="str">
        <f>under19!$N$36</f>
        <v>Mattia Bellotti</v>
      </c>
      <c r="J410" s="168"/>
    </row>
    <row r="411" spans="1:10" ht="12.75">
      <c r="A411" s="121" t="s">
        <v>235</v>
      </c>
      <c r="B411" s="97">
        <v>14</v>
      </c>
      <c r="C411" s="167" t="str">
        <f>under19!$A$37</f>
        <v>Fabrizio Coco</v>
      </c>
      <c r="D411" s="167"/>
      <c r="E411" s="167" t="str">
        <f>under19!$B$37</f>
        <v>Simone Esposito</v>
      </c>
      <c r="F411" s="167"/>
      <c r="G411" s="75">
        <f>under19!$D$37</f>
        <v>4</v>
      </c>
      <c r="H411" s="75">
        <f>under19!$E$37</f>
        <v>2</v>
      </c>
      <c r="I411" s="168" t="str">
        <f>under19!$N$37</f>
        <v>Francesco Lo Presti</v>
      </c>
      <c r="J411" s="168"/>
    </row>
    <row r="412" spans="1:10" ht="12.75">
      <c r="A412" s="121" t="s">
        <v>233</v>
      </c>
      <c r="B412" s="97">
        <v>15</v>
      </c>
      <c r="C412" s="167" t="str">
        <f>under15!$A$108</f>
        <v>Emanuele Lo Cascio</v>
      </c>
      <c r="D412" s="167"/>
      <c r="E412" s="167" t="str">
        <f>under15!$B$108</f>
        <v>Lorenzo Gaia</v>
      </c>
      <c r="F412" s="167"/>
      <c r="G412" s="75">
        <f>under15!$D$108</f>
        <v>7</v>
      </c>
      <c r="H412" s="75">
        <f>under15!$E$108</f>
        <v>4</v>
      </c>
      <c r="I412" s="168" t="str">
        <f>under15!$N$108</f>
        <v>Matteo Lorenzon</v>
      </c>
      <c r="J412" s="168"/>
    </row>
    <row r="413" spans="1:10" ht="12.75">
      <c r="A413" s="121" t="s">
        <v>233</v>
      </c>
      <c r="B413" s="97">
        <v>16</v>
      </c>
      <c r="C413" s="167" t="str">
        <f>under15!$A$109</f>
        <v>Luca Battista</v>
      </c>
      <c r="D413" s="167"/>
      <c r="E413" s="167" t="str">
        <f>under15!$B$109</f>
        <v>Antonio Peluso</v>
      </c>
      <c r="F413" s="167"/>
      <c r="G413" s="75">
        <f>under15!$D$109</f>
        <v>9</v>
      </c>
      <c r="H413" s="75">
        <f>under15!$E$109</f>
        <v>8</v>
      </c>
      <c r="I413" s="168" t="str">
        <f>under15!$N$109</f>
        <v>Federico Solari</v>
      </c>
      <c r="J413" s="168"/>
    </row>
    <row r="414" spans="1:10" ht="12.75">
      <c r="A414" s="121" t="s">
        <v>233</v>
      </c>
      <c r="B414" s="97">
        <v>17</v>
      </c>
      <c r="C414" s="167" t="str">
        <f>under15!$A$110</f>
        <v>Micael Caviglia</v>
      </c>
      <c r="D414" s="167"/>
      <c r="E414" s="167" t="str">
        <f>under15!$B$110</f>
        <v>Andrea Ciccarelli</v>
      </c>
      <c r="F414" s="167"/>
      <c r="G414" s="75">
        <f>under15!$D$110</f>
        <v>4</v>
      </c>
      <c r="H414" s="75">
        <f>under15!$E$110</f>
        <v>3</v>
      </c>
      <c r="I414" s="168" t="str">
        <f>under15!$N$110</f>
        <v>Simone Balbo</v>
      </c>
      <c r="J414" s="168"/>
    </row>
    <row r="415" spans="1:10" ht="12.75">
      <c r="A415" s="121" t="s">
        <v>233</v>
      </c>
      <c r="B415" s="97">
        <v>18</v>
      </c>
      <c r="C415" s="167" t="str">
        <f>under15!$A$111</f>
        <v>Luca Zambello</v>
      </c>
      <c r="D415" s="167"/>
      <c r="E415" s="167" t="str">
        <f>under15!$B$111</f>
        <v>Luca Colangelo</v>
      </c>
      <c r="F415" s="167"/>
      <c r="G415" s="75">
        <f>under15!$D$111</f>
        <v>4</v>
      </c>
      <c r="H415" s="75">
        <f>under15!$E$111</f>
        <v>3</v>
      </c>
      <c r="I415" s="168" t="str">
        <f>under15!$N$111</f>
        <v>Pietro Scaduto</v>
      </c>
      <c r="J415" s="168"/>
    </row>
    <row r="416" spans="1:10" ht="12.75">
      <c r="A416" s="121" t="s">
        <v>234</v>
      </c>
      <c r="B416" s="97">
        <v>19</v>
      </c>
      <c r="C416" s="167" t="str">
        <f>under12!$A$28</f>
        <v>Ernesto Gentile</v>
      </c>
      <c r="D416" s="167"/>
      <c r="E416" s="167" t="str">
        <f>under12!$B$28</f>
        <v>Filippo Cubeta</v>
      </c>
      <c r="F416" s="167"/>
      <c r="G416" s="75">
        <f>under12!$D$28</f>
        <v>3</v>
      </c>
      <c r="H416" s="75">
        <f>under12!$E$28</f>
        <v>1</v>
      </c>
      <c r="I416" s="168" t="str">
        <f>under12!$N$28</f>
        <v>Nicola Borgo</v>
      </c>
      <c r="J416" s="168"/>
    </row>
    <row r="417" spans="1:10" ht="12.75">
      <c r="A417" s="121" t="s">
        <v>234</v>
      </c>
      <c r="B417" s="97">
        <v>20</v>
      </c>
      <c r="C417" s="167" t="str">
        <f>under12!$A$29</f>
        <v>Lorenzo Praino</v>
      </c>
      <c r="D417" s="167"/>
      <c r="E417" s="167" t="str">
        <f>under12!$B$29</f>
        <v>Lorenzo Barbano</v>
      </c>
      <c r="F417" s="167"/>
      <c r="G417" s="75">
        <f>under12!$D$29</f>
        <v>6</v>
      </c>
      <c r="H417" s="75">
        <f>under12!$E$29</f>
        <v>0</v>
      </c>
      <c r="I417" s="168" t="str">
        <f>under12!$N$29</f>
        <v>Gabriele Silveri</v>
      </c>
      <c r="J417" s="168"/>
    </row>
    <row r="418" spans="1:10" ht="12.75">
      <c r="A418" s="121" t="s">
        <v>234</v>
      </c>
      <c r="B418" s="97">
        <v>21</v>
      </c>
      <c r="C418" s="167" t="str">
        <f>under12!$A$81</f>
        <v>Max Fryar</v>
      </c>
      <c r="D418" s="167"/>
      <c r="E418" s="167" t="str">
        <f>under12!$B$81</f>
        <v>Claudio Panebianco</v>
      </c>
      <c r="F418" s="167"/>
      <c r="G418" s="75">
        <f>under12!$D$81</f>
        <v>0</v>
      </c>
      <c r="H418" s="75">
        <f>under12!$E$81</f>
        <v>4</v>
      </c>
      <c r="I418" s="168" t="str">
        <f>under12!$N$81</f>
        <v>Paolo Zambello</v>
      </c>
      <c r="J418" s="168"/>
    </row>
    <row r="419" spans="1:10" ht="12.75">
      <c r="A419" s="121" t="s">
        <v>234</v>
      </c>
      <c r="B419" s="97">
        <v>22</v>
      </c>
      <c r="C419" s="167" t="str">
        <f>under12!$A$82</f>
        <v>Jessie Monticelli</v>
      </c>
      <c r="D419" s="167"/>
      <c r="E419" s="167" t="str">
        <f>under12!$B$82</f>
        <v>Luca Accornero</v>
      </c>
      <c r="F419" s="167"/>
      <c r="G419" s="75">
        <f>under12!$D$82</f>
        <v>0</v>
      </c>
      <c r="H419" s="75">
        <f>under12!$E$82</f>
        <v>4</v>
      </c>
      <c r="I419" s="168" t="str">
        <f>under12!$N$82</f>
        <v>Matteo Ciccarelli</v>
      </c>
      <c r="J419" s="168"/>
    </row>
    <row r="420" spans="1:10" ht="12.75">
      <c r="A420" s="121" t="s">
        <v>234</v>
      </c>
      <c r="B420" s="97">
        <v>23</v>
      </c>
      <c r="C420" s="167" t="str">
        <f>under12!$A$83</f>
        <v>Michael Ruocco</v>
      </c>
      <c r="D420" s="167"/>
      <c r="E420" s="167" t="str">
        <f>under12!$B$83</f>
        <v>Marco Di Vito</v>
      </c>
      <c r="F420" s="167"/>
      <c r="G420" s="75">
        <f>under12!$D$83</f>
        <v>0</v>
      </c>
      <c r="H420" s="75">
        <f>under12!$E$83</f>
        <v>7</v>
      </c>
      <c r="I420" s="168" t="str">
        <f>under12!$N$83</f>
        <v>Enzo Giannarelli</v>
      </c>
      <c r="J420" s="168"/>
    </row>
    <row r="421" spans="1:10" ht="12.75">
      <c r="A421" s="121" t="s">
        <v>236</v>
      </c>
      <c r="B421" s="97">
        <v>24</v>
      </c>
      <c r="C421" s="167" t="str">
        <f>ladies!$A$27</f>
        <v>Valentina Bartolini</v>
      </c>
      <c r="D421" s="167"/>
      <c r="E421" s="167" t="str">
        <f>ladies!$B$27</f>
        <v>Eleonora Buttitta</v>
      </c>
      <c r="F421" s="167"/>
      <c r="G421" s="97">
        <f>ladies!$D$27</f>
        <v>0</v>
      </c>
      <c r="H421" s="97">
        <f>ladies!$E$27</f>
        <v>1</v>
      </c>
      <c r="I421" s="168" t="str">
        <f>ladies!$N$27</f>
        <v>Fabrizio Coco</v>
      </c>
      <c r="J421" s="168"/>
    </row>
    <row r="422" spans="1:10" ht="12.75">
      <c r="A422" s="121" t="s">
        <v>236</v>
      </c>
      <c r="B422" s="97">
        <v>25</v>
      </c>
      <c r="C422" s="167" t="str">
        <f>ladies!$A$28</f>
        <v>Giuditta Lo Cascio</v>
      </c>
      <c r="D422" s="167"/>
      <c r="E422" s="167" t="str">
        <f>ladies!$B$28</f>
        <v>Sara Guercia</v>
      </c>
      <c r="F422" s="167"/>
      <c r="G422" s="97">
        <f>ladies!$D$28</f>
        <v>0</v>
      </c>
      <c r="H422" s="97">
        <f>ladies!$E$28</f>
        <v>5</v>
      </c>
      <c r="I422" s="168" t="str">
        <f>ladies!$N$28</f>
        <v>Simone Esposito</v>
      </c>
      <c r="J422" s="168"/>
    </row>
    <row r="423" spans="1:10" ht="12.75">
      <c r="A423" s="121" t="s">
        <v>236</v>
      </c>
      <c r="B423" s="97">
        <v>26</v>
      </c>
      <c r="C423" s="167" t="str">
        <f>ladies!$A$29</f>
        <v>Paola Forlani</v>
      </c>
      <c r="D423" s="167"/>
      <c r="E423" s="167" t="str">
        <f>ladies!$B$29</f>
        <v>Laura Panza</v>
      </c>
      <c r="F423" s="167"/>
      <c r="G423" s="97">
        <f>ladies!$D$29</f>
        <v>1</v>
      </c>
      <c r="H423" s="97">
        <f>ladies!$E$29</f>
        <v>0</v>
      </c>
      <c r="I423" s="168" t="str">
        <f>ladies!$N$29</f>
        <v>Pietro De Gennaro</v>
      </c>
      <c r="J423" s="168"/>
    </row>
    <row r="424" spans="1:10" ht="12.75">
      <c r="A424" s="121" t="s">
        <v>237</v>
      </c>
      <c r="B424" s="97">
        <v>27</v>
      </c>
      <c r="C424" s="167" t="str">
        <f>cadetti!$A$39</f>
        <v>Alberto Gagliardi</v>
      </c>
      <c r="D424" s="167"/>
      <c r="E424" s="167" t="str">
        <f>cadetti!$B$39</f>
        <v>Gianfranco Mastrantuono</v>
      </c>
      <c r="F424" s="167"/>
      <c r="G424" s="97">
        <f>cadetti!$D$39</f>
        <v>1</v>
      </c>
      <c r="H424" s="97">
        <f>cadetti!$E$39</f>
        <v>0</v>
      </c>
      <c r="I424" s="168" t="str">
        <f>cadetti!$N$39</f>
        <v>Marcello Bodin de Chatelard</v>
      </c>
      <c r="J424" s="168"/>
    </row>
    <row r="425" spans="1:10" ht="12.75">
      <c r="A425" s="121" t="s">
        <v>237</v>
      </c>
      <c r="B425" s="97">
        <v>28</v>
      </c>
      <c r="C425" s="167" t="str">
        <f>cadetti!$A$40</f>
        <v>Giuseppe Panebianco</v>
      </c>
      <c r="D425" s="167"/>
      <c r="E425" s="167" t="str">
        <f>cadetti!$B$40</f>
        <v>Luca Salvadori</v>
      </c>
      <c r="F425" s="167"/>
      <c r="G425" s="97">
        <f>cadetti!$D$40</f>
        <v>1</v>
      </c>
      <c r="H425" s="97">
        <f>cadetti!$E$40</f>
        <v>1</v>
      </c>
      <c r="I425" s="168" t="str">
        <f>cadetti!$N$40</f>
        <v>Carlo Alessi</v>
      </c>
      <c r="J425" s="168"/>
    </row>
    <row r="426" spans="1:10" ht="12.75">
      <c r="A426" s="121" t="s">
        <v>237</v>
      </c>
      <c r="B426" s="97">
        <v>29</v>
      </c>
      <c r="C426" s="167" t="str">
        <f>cadetti!$A$42</f>
        <v>Gaetano Monticelli</v>
      </c>
      <c r="D426" s="167"/>
      <c r="E426" s="167" t="str">
        <f>cadetti!$B$42</f>
        <v>Salvatore Cammarata</v>
      </c>
      <c r="F426" s="167"/>
      <c r="G426" s="97">
        <f>cadetti!$D$42</f>
        <v>1</v>
      </c>
      <c r="H426" s="97">
        <f>cadetti!$E$42</f>
        <v>0</v>
      </c>
      <c r="I426" s="168" t="str">
        <f>cadetti!$N$42</f>
        <v>Matteo Resca</v>
      </c>
      <c r="J426" s="168"/>
    </row>
    <row r="427" spans="1:10" ht="12.75">
      <c r="A427" s="121"/>
      <c r="B427" s="97"/>
      <c r="C427" s="136"/>
      <c r="D427" s="136"/>
      <c r="E427" s="136"/>
      <c r="F427" s="136"/>
      <c r="G427" s="97"/>
      <c r="H427" s="97"/>
      <c r="I427" s="137"/>
      <c r="J427" s="137"/>
    </row>
    <row r="428" spans="1:10" ht="12.75">
      <c r="A428" s="121"/>
      <c r="B428" s="97"/>
      <c r="C428" s="136"/>
      <c r="D428" s="136"/>
      <c r="E428" s="136"/>
      <c r="F428" s="136"/>
      <c r="G428" s="97"/>
      <c r="H428" s="97"/>
      <c r="I428" s="137"/>
      <c r="J428" s="137"/>
    </row>
    <row r="429" spans="1:10" ht="12.75">
      <c r="A429" s="121"/>
      <c r="B429" s="97"/>
      <c r="C429" s="136"/>
      <c r="D429" s="136"/>
      <c r="E429" s="136"/>
      <c r="F429" s="136"/>
      <c r="G429" s="97"/>
      <c r="H429" s="97"/>
      <c r="I429" s="137"/>
      <c r="J429" s="137"/>
    </row>
    <row r="430" spans="1:10" ht="12.75">
      <c r="A430" s="121"/>
      <c r="B430" s="97"/>
      <c r="C430" s="136"/>
      <c r="D430" s="136"/>
      <c r="E430" s="136"/>
      <c r="F430" s="136"/>
      <c r="G430" s="97"/>
      <c r="H430" s="97"/>
      <c r="I430" s="137"/>
      <c r="J430" s="137"/>
    </row>
    <row r="431" spans="1:10" ht="12.75">
      <c r="A431" s="121"/>
      <c r="B431" s="97"/>
      <c r="C431" s="136"/>
      <c r="D431" s="136"/>
      <c r="E431" s="136"/>
      <c r="F431" s="136"/>
      <c r="G431" s="97"/>
      <c r="H431" s="97"/>
      <c r="I431" s="137"/>
      <c r="J431" s="137"/>
    </row>
    <row r="432" spans="1:10" ht="12.75">
      <c r="A432" s="121"/>
      <c r="B432" s="97"/>
      <c r="C432" s="136"/>
      <c r="D432" s="136"/>
      <c r="E432" s="136"/>
      <c r="F432" s="136"/>
      <c r="G432" s="97"/>
      <c r="H432" s="97"/>
      <c r="I432" s="137"/>
      <c r="J432" s="137"/>
    </row>
    <row r="433" spans="1:10" ht="12.75">
      <c r="A433" s="121"/>
      <c r="B433" s="97"/>
      <c r="C433" s="136"/>
      <c r="D433" s="136"/>
      <c r="E433" s="136"/>
      <c r="F433" s="136"/>
      <c r="G433" s="97"/>
      <c r="H433" s="97"/>
      <c r="I433" s="137"/>
      <c r="J433" s="137"/>
    </row>
    <row r="434" spans="1:10" ht="12.75">
      <c r="A434" s="121"/>
      <c r="B434" s="97"/>
      <c r="C434" s="136"/>
      <c r="D434" s="136"/>
      <c r="E434" s="136"/>
      <c r="F434" s="136"/>
      <c r="G434" s="97"/>
      <c r="H434" s="97"/>
      <c r="I434" s="137"/>
      <c r="J434" s="137"/>
    </row>
    <row r="435" spans="1:10" ht="12.75">
      <c r="A435" s="121"/>
      <c r="B435" s="97"/>
      <c r="C435" s="136"/>
      <c r="D435" s="136"/>
      <c r="E435" s="136"/>
      <c r="F435" s="136"/>
      <c r="G435" s="97"/>
      <c r="H435" s="97"/>
      <c r="I435" s="137"/>
      <c r="J435" s="137"/>
    </row>
    <row r="436" spans="1:10" ht="12.75">
      <c r="A436" s="121"/>
      <c r="B436" s="97"/>
      <c r="C436" s="136"/>
      <c r="D436" s="136"/>
      <c r="E436" s="136"/>
      <c r="F436" s="136"/>
      <c r="G436" s="97"/>
      <c r="H436" s="97"/>
      <c r="I436" s="137"/>
      <c r="J436" s="137"/>
    </row>
    <row r="437" spans="1:10" ht="12.75">
      <c r="A437" s="121"/>
      <c r="B437" s="97"/>
      <c r="C437" s="136"/>
      <c r="D437" s="136"/>
      <c r="E437" s="136"/>
      <c r="F437" s="136"/>
      <c r="G437" s="97"/>
      <c r="H437" s="97"/>
      <c r="I437" s="137"/>
      <c r="J437" s="137"/>
    </row>
    <row r="438" spans="1:10" ht="12.75">
      <c r="A438" s="121"/>
      <c r="B438" s="97"/>
      <c r="C438" s="136"/>
      <c r="D438" s="136"/>
      <c r="E438" s="136"/>
      <c r="F438" s="136"/>
      <c r="G438" s="97"/>
      <c r="H438" s="97"/>
      <c r="I438" s="137"/>
      <c r="J438" s="137"/>
    </row>
    <row r="439" spans="1:10" ht="12.75">
      <c r="A439" s="121"/>
      <c r="B439" s="97"/>
      <c r="C439" s="136"/>
      <c r="D439" s="136"/>
      <c r="E439" s="136"/>
      <c r="F439" s="136"/>
      <c r="G439" s="97"/>
      <c r="H439" s="97"/>
      <c r="I439" s="137"/>
      <c r="J439" s="137"/>
    </row>
    <row r="440" spans="1:10" ht="12.75">
      <c r="A440" s="121"/>
      <c r="B440" s="97"/>
      <c r="C440" s="136"/>
      <c r="D440" s="136"/>
      <c r="E440" s="136"/>
      <c r="F440" s="136"/>
      <c r="G440" s="97"/>
      <c r="H440" s="97"/>
      <c r="I440" s="137"/>
      <c r="J440" s="137"/>
    </row>
    <row r="441" spans="1:10" ht="12.75">
      <c r="A441" s="121"/>
      <c r="B441" s="97"/>
      <c r="C441" s="136"/>
      <c r="D441" s="136"/>
      <c r="E441" s="136"/>
      <c r="F441" s="136"/>
      <c r="G441" s="97"/>
      <c r="H441" s="97"/>
      <c r="I441" s="137"/>
      <c r="J441" s="137"/>
    </row>
    <row r="442" spans="1:10" ht="12.75">
      <c r="A442" s="121"/>
      <c r="B442" s="97"/>
      <c r="C442" s="136"/>
      <c r="D442" s="136"/>
      <c r="E442" s="136"/>
      <c r="F442" s="136"/>
      <c r="G442" s="97"/>
      <c r="H442" s="97"/>
      <c r="I442" s="137"/>
      <c r="J442" s="137"/>
    </row>
    <row r="443" spans="1:10" ht="12.75">
      <c r="A443" s="121"/>
      <c r="B443" s="97"/>
      <c r="C443" s="136"/>
      <c r="D443" s="136"/>
      <c r="E443" s="136"/>
      <c r="F443" s="136"/>
      <c r="G443" s="97"/>
      <c r="H443" s="97"/>
      <c r="I443" s="137"/>
      <c r="J443" s="137"/>
    </row>
    <row r="444" spans="1:10" ht="12.75">
      <c r="A444" s="121"/>
      <c r="B444" s="97"/>
      <c r="C444" s="136"/>
      <c r="D444" s="136"/>
      <c r="E444" s="136"/>
      <c r="F444" s="136"/>
      <c r="G444" s="97"/>
      <c r="H444" s="97"/>
      <c r="I444" s="137"/>
      <c r="J444" s="137"/>
    </row>
    <row r="447" spans="1:10" ht="12.75">
      <c r="A447" s="171" t="s">
        <v>227</v>
      </c>
      <c r="B447" s="171"/>
      <c r="C447" s="171"/>
      <c r="D447" s="171"/>
      <c r="E447" s="171"/>
      <c r="F447" s="171"/>
      <c r="G447" s="171"/>
      <c r="H447" s="171"/>
      <c r="I447" s="171"/>
      <c r="J447" s="171"/>
    </row>
    <row r="448" spans="1:10" ht="12.75">
      <c r="A448" s="171"/>
      <c r="B448" s="171"/>
      <c r="C448" s="171"/>
      <c r="D448" s="171"/>
      <c r="E448" s="171"/>
      <c r="F448" s="171"/>
      <c r="G448" s="171"/>
      <c r="H448" s="171"/>
      <c r="I448" s="171"/>
      <c r="J448" s="171"/>
    </row>
    <row r="450" spans="1:10" ht="12.75">
      <c r="A450" s="169" t="s">
        <v>251</v>
      </c>
      <c r="B450" s="169"/>
      <c r="C450" s="169"/>
      <c r="D450" s="169"/>
      <c r="E450" s="169"/>
      <c r="F450" s="169"/>
      <c r="G450" s="169"/>
      <c r="H450" s="169"/>
      <c r="I450" s="169"/>
      <c r="J450" s="169"/>
    </row>
    <row r="451" spans="1:2" ht="12.75">
      <c r="A451" s="1"/>
      <c r="B451" s="1"/>
    </row>
    <row r="452" spans="1:10" ht="12.75">
      <c r="A452" s="1" t="s">
        <v>228</v>
      </c>
      <c r="B452" s="1" t="s">
        <v>229</v>
      </c>
      <c r="C452" s="170" t="s">
        <v>46</v>
      </c>
      <c r="D452" s="170"/>
      <c r="E452" s="170" t="s">
        <v>47</v>
      </c>
      <c r="F452" s="170"/>
      <c r="G452" s="170" t="s">
        <v>41</v>
      </c>
      <c r="H452" s="170"/>
      <c r="I452" s="170" t="s">
        <v>42</v>
      </c>
      <c r="J452" s="170"/>
    </row>
    <row r="454" spans="1:10" ht="12.75">
      <c r="A454" s="121" t="s">
        <v>231</v>
      </c>
      <c r="B454" s="97">
        <v>1</v>
      </c>
      <c r="C454" s="167" t="str">
        <f>open!$A$28</f>
        <v>Daniele Pochesci</v>
      </c>
      <c r="D454" s="167"/>
      <c r="E454" s="167" t="str">
        <f>open!$B$28</f>
        <v>Saverio Bari</v>
      </c>
      <c r="F454" s="167"/>
      <c r="G454" s="75">
        <f>open!$D$28</f>
        <v>3</v>
      </c>
      <c r="H454" s="75">
        <f>open!$E$28</f>
        <v>1</v>
      </c>
      <c r="I454" s="168" t="str">
        <f>open!$N$28</f>
        <v>Mauro Petrini</v>
      </c>
      <c r="J454" s="168"/>
    </row>
    <row r="455" spans="1:10" ht="12.75">
      <c r="A455" s="121" t="s">
        <v>231</v>
      </c>
      <c r="B455" s="97">
        <v>2</v>
      </c>
      <c r="C455" s="167" t="str">
        <f>open!$A$29</f>
        <v>Fabrizio Fedele</v>
      </c>
      <c r="D455" s="167"/>
      <c r="E455" s="167" t="str">
        <f>open!$B$29</f>
        <v>Andrea Lampugnani</v>
      </c>
      <c r="F455" s="167"/>
      <c r="G455" s="75">
        <f>open!$D$29</f>
        <v>4</v>
      </c>
      <c r="H455" s="75">
        <f>open!$E$29</f>
        <v>4</v>
      </c>
      <c r="I455" s="168" t="str">
        <f>open!$N$29</f>
        <v>Stefano Buono</v>
      </c>
      <c r="J455" s="168"/>
    </row>
    <row r="456" spans="1:10" ht="12.75">
      <c r="A456" s="121" t="s">
        <v>231</v>
      </c>
      <c r="B456" s="97">
        <v>3</v>
      </c>
      <c r="C456" s="167" t="str">
        <f>open!$A$30</f>
        <v>Orlando De Luca</v>
      </c>
      <c r="D456" s="167"/>
      <c r="E456" s="167" t="str">
        <f>open!$B$30</f>
        <v>Edoardo Bellotto</v>
      </c>
      <c r="F456" s="167"/>
      <c r="G456" s="75">
        <f>open!$D$30</f>
        <v>0</v>
      </c>
      <c r="H456" s="75">
        <f>open!$E$30</f>
        <v>2</v>
      </c>
      <c r="I456" s="168" t="str">
        <f>open!$N$30</f>
        <v>Massimo Bolognino</v>
      </c>
      <c r="J456" s="168"/>
    </row>
    <row r="457" spans="1:10" ht="12.75">
      <c r="A457" s="121" t="s">
        <v>231</v>
      </c>
      <c r="B457" s="97">
        <v>4</v>
      </c>
      <c r="C457" s="167" t="str">
        <f>open!$A$82</f>
        <v>Lucio Canicchio</v>
      </c>
      <c r="D457" s="167"/>
      <c r="E457" s="167" t="str">
        <f>open!$B$82</f>
        <v>Andrea Di Vincenzo</v>
      </c>
      <c r="F457" s="167"/>
      <c r="G457" s="75">
        <f>open!$D$82</f>
        <v>1</v>
      </c>
      <c r="H457" s="75">
        <f>open!$E$82</f>
        <v>1</v>
      </c>
      <c r="I457" s="168" t="str">
        <f>open!$N$82</f>
        <v>Federico Mattiangeli</v>
      </c>
      <c r="J457" s="168"/>
    </row>
    <row r="458" spans="1:10" ht="12.75">
      <c r="A458" s="121" t="s">
        <v>231</v>
      </c>
      <c r="B458" s="97">
        <v>5</v>
      </c>
      <c r="C458" s="167" t="str">
        <f>open!$A$83</f>
        <v>Matteo Balboni</v>
      </c>
      <c r="D458" s="167"/>
      <c r="E458" s="167" t="str">
        <f>open!$B$83</f>
        <v>Daniele Calcagno</v>
      </c>
      <c r="F458" s="167"/>
      <c r="G458" s="75">
        <f>open!$D$83</f>
        <v>2</v>
      </c>
      <c r="H458" s="75">
        <f>open!$E$83</f>
        <v>0</v>
      </c>
      <c r="I458" s="168" t="str">
        <f>open!$N$83</f>
        <v>Alessandro Arca</v>
      </c>
      <c r="J458" s="168"/>
    </row>
    <row r="459" spans="1:10" ht="12.75">
      <c r="A459" s="121" t="s">
        <v>231</v>
      </c>
      <c r="B459" s="97">
        <v>6</v>
      </c>
      <c r="C459" s="167" t="str">
        <f>open!$A$84</f>
        <v>Fabio Stellato</v>
      </c>
      <c r="D459" s="167"/>
      <c r="E459" s="167" t="str">
        <f>open!$B$84</f>
        <v>Andrea Cucit</v>
      </c>
      <c r="F459" s="167"/>
      <c r="G459" s="75">
        <f>open!$D$84</f>
        <v>2</v>
      </c>
      <c r="H459" s="75">
        <f>open!$E$84</f>
        <v>2</v>
      </c>
      <c r="I459" s="168" t="str">
        <f>open!$N$84</f>
        <v>Michelangelo Mazzilli</v>
      </c>
      <c r="J459" s="168"/>
    </row>
    <row r="460" spans="1:10" ht="12.75">
      <c r="A460" s="121" t="s">
        <v>232</v>
      </c>
      <c r="B460" s="97">
        <v>7</v>
      </c>
      <c r="C460" s="167" t="str">
        <f>veterani!$A$67</f>
        <v>Francesco Discepoli</v>
      </c>
      <c r="D460" s="167"/>
      <c r="E460" s="167" t="str">
        <f>veterani!$B$67</f>
        <v>Davide Lazzari</v>
      </c>
      <c r="F460" s="167"/>
      <c r="G460" s="75">
        <f>veterani!$D$67</f>
        <v>2</v>
      </c>
      <c r="H460" s="75">
        <f>veterani!$E$67</f>
        <v>1</v>
      </c>
      <c r="I460" s="168" t="str">
        <f>veterani!$N$67</f>
        <v>Ugo Murgia</v>
      </c>
      <c r="J460" s="168"/>
    </row>
    <row r="461" spans="1:10" ht="12.75">
      <c r="A461" s="121" t="s">
        <v>232</v>
      </c>
      <c r="B461" s="97">
        <v>8</v>
      </c>
      <c r="C461" s="167" t="str">
        <f>veterani!$A$68</f>
        <v>Riccardo Marinucci</v>
      </c>
      <c r="D461" s="167"/>
      <c r="E461" s="167" t="str">
        <f>veterani!$B$68</f>
        <v>Antonello Dalia</v>
      </c>
      <c r="F461" s="167"/>
      <c r="G461" s="75">
        <f>veterani!$D$68</f>
        <v>3</v>
      </c>
      <c r="H461" s="75">
        <f>veterani!$E$68</f>
        <v>3</v>
      </c>
      <c r="I461" s="168" t="str">
        <f>veterani!$N$68</f>
        <v>Alessandro Toni</v>
      </c>
      <c r="J461" s="168"/>
    </row>
    <row r="462" spans="1:10" ht="12.75">
      <c r="A462" s="121" t="s">
        <v>232</v>
      </c>
      <c r="B462" s="97">
        <v>9</v>
      </c>
      <c r="C462" s="167" t="str">
        <f>veterani!$A$69</f>
        <v>Gianluca Galeazzi</v>
      </c>
      <c r="D462" s="167"/>
      <c r="E462" s="167" t="str">
        <f>veterani!$B$69</f>
        <v>Mimmo Zaffino</v>
      </c>
      <c r="F462" s="167"/>
      <c r="G462" s="75">
        <f>veterani!$D$69</f>
        <v>6</v>
      </c>
      <c r="H462" s="75">
        <f>veterani!$E$69</f>
        <v>0</v>
      </c>
      <c r="I462" s="168" t="str">
        <f>veterani!$N$69</f>
        <v>Mauro Manganello</v>
      </c>
      <c r="J462" s="168"/>
    </row>
    <row r="463" spans="1:10" ht="12.75">
      <c r="A463" s="121" t="s">
        <v>232</v>
      </c>
      <c r="B463" s="97">
        <v>10</v>
      </c>
      <c r="C463" s="167" t="str">
        <f>veterani!$A$70</f>
        <v>Paolo Finardi</v>
      </c>
      <c r="D463" s="167"/>
      <c r="E463" s="167" t="str">
        <f>veterani!$B$70</f>
        <v>Umberto Battista</v>
      </c>
      <c r="F463" s="167"/>
      <c r="G463" s="75">
        <f>veterani!$D$70</f>
        <v>3</v>
      </c>
      <c r="H463" s="75">
        <f>veterani!$E$70</f>
        <v>1</v>
      </c>
      <c r="I463" s="168" t="str">
        <f>veterani!$N$70</f>
        <v>Livio Cerullo</v>
      </c>
      <c r="J463" s="168"/>
    </row>
    <row r="464" spans="1:10" ht="12.75">
      <c r="A464" s="121" t="s">
        <v>232</v>
      </c>
      <c r="B464" s="97">
        <v>11</v>
      </c>
      <c r="C464" s="167" t="str">
        <f>veterani!$A$109</f>
        <v>Antonio Gentile</v>
      </c>
      <c r="D464" s="167"/>
      <c r="E464" s="167" t="str">
        <f>veterani!$B$109</f>
        <v>Alberto La Rosa</v>
      </c>
      <c r="F464" s="167"/>
      <c r="G464" s="75">
        <f>veterani!$D$109</f>
        <v>2</v>
      </c>
      <c r="H464" s="75">
        <f>veterani!$E$109</f>
        <v>2</v>
      </c>
      <c r="I464" s="168" t="str">
        <f>veterani!$N$109</f>
        <v>Emilio Richichi</v>
      </c>
      <c r="J464" s="168"/>
    </row>
    <row r="465" spans="1:10" ht="12.75">
      <c r="A465" s="121" t="s">
        <v>232</v>
      </c>
      <c r="B465" s="97">
        <v>12</v>
      </c>
      <c r="C465" s="167" t="str">
        <f>veterani!$A$110</f>
        <v>Flavio Riccomagno</v>
      </c>
      <c r="D465" s="167"/>
      <c r="E465" s="167" t="str">
        <f>veterani!$B$110</f>
        <v>Valentino Spagnolo</v>
      </c>
      <c r="F465" s="167"/>
      <c r="G465" s="75">
        <f>veterani!$D$110</f>
        <v>1</v>
      </c>
      <c r="H465" s="75">
        <f>veterani!$E$110</f>
        <v>3</v>
      </c>
      <c r="I465" s="168" t="str">
        <f>veterani!$N$110</f>
        <v>Claudio Dogali</v>
      </c>
      <c r="J465" s="168"/>
    </row>
    <row r="466" spans="1:10" ht="12.75">
      <c r="A466" s="121" t="s">
        <v>235</v>
      </c>
      <c r="B466" s="97">
        <v>13</v>
      </c>
      <c r="C466" s="167" t="str">
        <f>under19!$A$42</f>
        <v>Mattia Bellotti</v>
      </c>
      <c r="D466" s="167"/>
      <c r="E466" s="167" t="str">
        <f>under19!$B$42</f>
        <v>Fabrizio Coco</v>
      </c>
      <c r="F466" s="167"/>
      <c r="G466" s="75">
        <f>under19!$D$42</f>
        <v>3</v>
      </c>
      <c r="H466" s="75">
        <f>under19!$E$42</f>
        <v>2</v>
      </c>
      <c r="I466" s="168" t="str">
        <f>under19!$N$42</f>
        <v>Andrea Manganello</v>
      </c>
      <c r="J466" s="168"/>
    </row>
    <row r="467" spans="1:10" ht="12.75">
      <c r="A467" s="121" t="s">
        <v>235</v>
      </c>
      <c r="B467" s="97">
        <v>14</v>
      </c>
      <c r="C467" s="167" t="str">
        <f>under19!$A$43</f>
        <v>Simone Palmieri</v>
      </c>
      <c r="D467" s="167"/>
      <c r="E467" s="167" t="str">
        <f>under19!$B$43</f>
        <v>Emanuele Levrano</v>
      </c>
      <c r="F467" s="167"/>
      <c r="G467" s="75">
        <f>under19!$D$43</f>
        <v>7</v>
      </c>
      <c r="H467" s="75">
        <f>under19!$E$43</f>
        <v>1</v>
      </c>
      <c r="I467" s="168" t="str">
        <f>under19!$N$43</f>
        <v>Simone Esposito</v>
      </c>
      <c r="J467" s="168"/>
    </row>
    <row r="468" spans="1:10" ht="12.75">
      <c r="A468" s="121" t="s">
        <v>233</v>
      </c>
      <c r="B468" s="97">
        <v>15</v>
      </c>
      <c r="C468" s="167" t="str">
        <f>under15!$A$116</f>
        <v>Emanuele Lo Cascio</v>
      </c>
      <c r="D468" s="167"/>
      <c r="E468" s="167" t="str">
        <f>under15!$B$116</f>
        <v>Luca Battista</v>
      </c>
      <c r="F468" s="167"/>
      <c r="G468" s="75">
        <f>under15!$D$116</f>
        <v>0</v>
      </c>
      <c r="H468" s="75">
        <f>under15!$E$116</f>
        <v>3</v>
      </c>
      <c r="I468" s="168" t="str">
        <f>under15!$N$116</f>
        <v>Luca Colangelo</v>
      </c>
      <c r="J468" s="168"/>
    </row>
    <row r="469" spans="1:10" ht="12.75">
      <c r="A469" s="121" t="s">
        <v>233</v>
      </c>
      <c r="B469" s="97">
        <v>16</v>
      </c>
      <c r="C469" s="167" t="str">
        <f>under15!$A$117</f>
        <v>Micael Caviglia</v>
      </c>
      <c r="D469" s="167"/>
      <c r="E469" s="167" t="str">
        <f>under15!$B$117</f>
        <v>Luca Zambello</v>
      </c>
      <c r="F469" s="167"/>
      <c r="G469" s="75">
        <f>under15!$D$117</f>
        <v>5</v>
      </c>
      <c r="H469" s="75">
        <f>under15!$E$117</f>
        <v>3</v>
      </c>
      <c r="I469" s="168" t="str">
        <f>under15!$N$117</f>
        <v>Andrea Ciccarelli</v>
      </c>
      <c r="J469" s="168"/>
    </row>
    <row r="470" spans="1:10" ht="12.75">
      <c r="A470" s="121" t="s">
        <v>234</v>
      </c>
      <c r="B470" s="97">
        <v>17</v>
      </c>
      <c r="C470" s="167" t="str">
        <f>under12!$A$110</f>
        <v>Ernesto Gentile</v>
      </c>
      <c r="D470" s="167"/>
      <c r="E470" s="167" t="str">
        <f>under12!$B$110</f>
        <v>Max Fryar</v>
      </c>
      <c r="F470" s="167"/>
      <c r="G470" s="75">
        <f>under12!$D$110</f>
        <v>2</v>
      </c>
      <c r="H470" s="75">
        <f>under12!$E$110</f>
        <v>1</v>
      </c>
      <c r="I470" s="168" t="str">
        <f>under12!$N$110</f>
        <v>Francesco Lo Presti</v>
      </c>
      <c r="J470" s="168"/>
    </row>
    <row r="471" spans="1:10" ht="12.75">
      <c r="A471" s="121" t="s">
        <v>234</v>
      </c>
      <c r="B471" s="97">
        <v>18</v>
      </c>
      <c r="C471" s="167" t="str">
        <f>under12!$A$111</f>
        <v>Claudio Panebianco</v>
      </c>
      <c r="D471" s="167"/>
      <c r="E471" s="167" t="str">
        <f>under12!$B$111</f>
        <v>Paolo Zambello</v>
      </c>
      <c r="F471" s="167"/>
      <c r="G471" s="75">
        <f>under12!$D$111</f>
        <v>3</v>
      </c>
      <c r="H471" s="75">
        <f>under12!$E$111</f>
        <v>2</v>
      </c>
      <c r="I471" s="168" t="s">
        <v>168</v>
      </c>
      <c r="J471" s="168"/>
    </row>
    <row r="472" spans="1:10" ht="12.75">
      <c r="A472" s="121" t="s">
        <v>237</v>
      </c>
      <c r="B472" s="97">
        <v>19</v>
      </c>
      <c r="C472" s="167" t="str">
        <f>cadetti!$A$43</f>
        <v>Riccardo Schito</v>
      </c>
      <c r="D472" s="167"/>
      <c r="E472" s="167" t="str">
        <f>cadetti!$B$43</f>
        <v>Marcello Bodin de Chatelard</v>
      </c>
      <c r="F472" s="167"/>
      <c r="G472" s="156">
        <f>cadetti!$D$43</f>
        <v>1</v>
      </c>
      <c r="H472" s="156">
        <f>cadetti!$E$43</f>
        <v>1</v>
      </c>
      <c r="I472" s="168" t="str">
        <f>cadetti!$N$43</f>
        <v>Gaetano Monticelli</v>
      </c>
      <c r="J472" s="168"/>
    </row>
    <row r="473" spans="1:10" ht="12.75">
      <c r="A473" s="121" t="s">
        <v>237</v>
      </c>
      <c r="B473" s="97">
        <v>20</v>
      </c>
      <c r="C473" s="167" t="str">
        <f>cadetti!$A$46</f>
        <v>Matteo Resca</v>
      </c>
      <c r="D473" s="167"/>
      <c r="E473" s="167" t="str">
        <f>cadetti!$B$46</f>
        <v>Salvatore Cammarata</v>
      </c>
      <c r="F473" s="167"/>
      <c r="G473" s="156">
        <f>cadetti!$D$46</f>
        <v>1</v>
      </c>
      <c r="H473" s="156">
        <f>cadetti!$E$46</f>
        <v>2</v>
      </c>
      <c r="I473" s="168" t="str">
        <f>cadetti!$N$46</f>
        <v>Gianfranco Mastrantuono</v>
      </c>
      <c r="J473" s="168"/>
    </row>
    <row r="474" spans="1:10" ht="12.75">
      <c r="A474" s="121" t="s">
        <v>237</v>
      </c>
      <c r="B474" s="97">
        <v>21</v>
      </c>
      <c r="C474" s="167" t="str">
        <f>cadetti!$A$47</f>
        <v>Carlo Alessi</v>
      </c>
      <c r="D474" s="167"/>
      <c r="E474" s="167" t="str">
        <f>cadetti!$B$47</f>
        <v>Alberto Gagliardi</v>
      </c>
      <c r="F474" s="167"/>
      <c r="G474" s="156">
        <f>cadetti!$D$47</f>
        <v>4</v>
      </c>
      <c r="H474" s="156">
        <f>cadetti!$E$47</f>
        <v>1</v>
      </c>
      <c r="I474" s="168" t="str">
        <f>cadetti!$N$47</f>
        <v>Luca Salvadori</v>
      </c>
      <c r="J474" s="168"/>
    </row>
    <row r="475" spans="1:10" ht="12.75">
      <c r="A475" s="121"/>
      <c r="B475" s="97"/>
      <c r="C475" s="136"/>
      <c r="D475" s="136"/>
      <c r="E475" s="136"/>
      <c r="F475" s="136"/>
      <c r="G475" s="97"/>
      <c r="H475" s="97"/>
      <c r="I475" s="137"/>
      <c r="J475" s="137"/>
    </row>
    <row r="476" spans="1:10" ht="12.75">
      <c r="A476" s="121"/>
      <c r="B476" s="97"/>
      <c r="C476" s="136"/>
      <c r="D476" s="136"/>
      <c r="E476" s="136"/>
      <c r="F476" s="136"/>
      <c r="G476" s="97"/>
      <c r="H476" s="97"/>
      <c r="I476" s="137"/>
      <c r="J476" s="137"/>
    </row>
    <row r="477" spans="1:10" ht="12.75">
      <c r="A477" s="121"/>
      <c r="B477" s="97"/>
      <c r="C477" s="136"/>
      <c r="D477" s="136"/>
      <c r="E477" s="136"/>
      <c r="F477" s="136"/>
      <c r="G477" s="97"/>
      <c r="H477" s="97"/>
      <c r="I477" s="137"/>
      <c r="J477" s="137"/>
    </row>
    <row r="478" spans="1:10" ht="12.75">
      <c r="A478" s="121"/>
      <c r="B478" s="97"/>
      <c r="C478" s="136"/>
      <c r="D478" s="136"/>
      <c r="E478" s="136"/>
      <c r="F478" s="136"/>
      <c r="G478" s="97"/>
      <c r="H478" s="97"/>
      <c r="I478" s="137"/>
      <c r="J478" s="137"/>
    </row>
    <row r="479" spans="1:10" ht="12.75">
      <c r="A479" s="121"/>
      <c r="B479" s="97"/>
      <c r="C479" s="136"/>
      <c r="D479" s="136"/>
      <c r="E479" s="136"/>
      <c r="F479" s="136"/>
      <c r="G479" s="97"/>
      <c r="H479" s="97"/>
      <c r="I479" s="137"/>
      <c r="J479" s="137"/>
    </row>
    <row r="480" spans="1:10" ht="12.75">
      <c r="A480" s="121"/>
      <c r="B480" s="97"/>
      <c r="C480" s="136"/>
      <c r="D480" s="136"/>
      <c r="E480" s="136"/>
      <c r="F480" s="136"/>
      <c r="G480" s="97"/>
      <c r="H480" s="97"/>
      <c r="I480" s="137"/>
      <c r="J480" s="137"/>
    </row>
    <row r="481" spans="1:10" ht="12.75">
      <c r="A481" s="121"/>
      <c r="B481" s="97"/>
      <c r="C481" s="136"/>
      <c r="D481" s="136"/>
      <c r="E481" s="136"/>
      <c r="F481" s="136"/>
      <c r="G481" s="97"/>
      <c r="H481" s="97"/>
      <c r="I481" s="137"/>
      <c r="J481" s="137"/>
    </row>
    <row r="482" spans="1:10" ht="12.75">
      <c r="A482" s="121"/>
      <c r="B482" s="97"/>
      <c r="C482" s="136"/>
      <c r="D482" s="136"/>
      <c r="E482" s="136"/>
      <c r="F482" s="136"/>
      <c r="G482" s="97"/>
      <c r="H482" s="97"/>
      <c r="I482" s="137"/>
      <c r="J482" s="137"/>
    </row>
    <row r="483" spans="1:10" ht="12.75">
      <c r="A483" s="121"/>
      <c r="B483" s="97"/>
      <c r="C483" s="136"/>
      <c r="D483" s="136"/>
      <c r="E483" s="136"/>
      <c r="F483" s="136"/>
      <c r="G483" s="97"/>
      <c r="H483" s="97"/>
      <c r="I483" s="137"/>
      <c r="J483" s="137"/>
    </row>
    <row r="484" spans="1:10" ht="12.75">
      <c r="A484" s="121"/>
      <c r="B484" s="97"/>
      <c r="C484" s="136"/>
      <c r="D484" s="136"/>
      <c r="E484" s="136"/>
      <c r="F484" s="136"/>
      <c r="G484" s="97"/>
      <c r="H484" s="97"/>
      <c r="I484" s="137"/>
      <c r="J484" s="137"/>
    </row>
    <row r="485" spans="1:10" ht="12.75">
      <c r="A485" s="121"/>
      <c r="B485" s="97"/>
      <c r="C485" s="136"/>
      <c r="D485" s="136"/>
      <c r="E485" s="136"/>
      <c r="F485" s="136"/>
      <c r="G485" s="97"/>
      <c r="H485" s="97"/>
      <c r="I485" s="137"/>
      <c r="J485" s="137"/>
    </row>
    <row r="486" spans="1:10" ht="12.75">
      <c r="A486" s="121"/>
      <c r="B486" s="97"/>
      <c r="C486" s="136"/>
      <c r="D486" s="136"/>
      <c r="E486" s="136"/>
      <c r="F486" s="136"/>
      <c r="G486" s="97"/>
      <c r="H486" s="97"/>
      <c r="I486" s="137"/>
      <c r="J486" s="137"/>
    </row>
    <row r="487" spans="1:10" ht="12.75">
      <c r="A487" s="121"/>
      <c r="B487" s="97"/>
      <c r="C487" s="136"/>
      <c r="D487" s="136"/>
      <c r="E487" s="136"/>
      <c r="F487" s="136"/>
      <c r="G487" s="97"/>
      <c r="H487" s="97"/>
      <c r="I487" s="137"/>
      <c r="J487" s="137"/>
    </row>
    <row r="488" spans="1:10" ht="12.75">
      <c r="A488" s="121"/>
      <c r="B488" s="97"/>
      <c r="C488" s="136"/>
      <c r="D488" s="136"/>
      <c r="E488" s="136"/>
      <c r="F488" s="136"/>
      <c r="G488" s="97"/>
      <c r="H488" s="97"/>
      <c r="I488" s="137"/>
      <c r="J488" s="137"/>
    </row>
    <row r="489" spans="1:10" ht="12.75">
      <c r="A489" s="121"/>
      <c r="B489" s="97"/>
      <c r="C489" s="136"/>
      <c r="D489" s="136"/>
      <c r="E489" s="136"/>
      <c r="F489" s="136"/>
      <c r="G489" s="97"/>
      <c r="H489" s="97"/>
      <c r="I489" s="137"/>
      <c r="J489" s="137"/>
    </row>
    <row r="490" spans="1:10" ht="12.75">
      <c r="A490" s="121"/>
      <c r="B490" s="97"/>
      <c r="C490" s="136"/>
      <c r="D490" s="136"/>
      <c r="E490" s="136"/>
      <c r="F490" s="136"/>
      <c r="G490" s="97"/>
      <c r="H490" s="97"/>
      <c r="I490" s="137"/>
      <c r="J490" s="137"/>
    </row>
    <row r="491" spans="1:10" ht="12.75">
      <c r="A491" s="121"/>
      <c r="B491" s="97"/>
      <c r="C491" s="136"/>
      <c r="D491" s="136"/>
      <c r="E491" s="136"/>
      <c r="F491" s="136"/>
      <c r="G491" s="97"/>
      <c r="H491" s="97"/>
      <c r="I491" s="137"/>
      <c r="J491" s="137"/>
    </row>
    <row r="492" spans="1:10" ht="12.75">
      <c r="A492" s="121"/>
      <c r="B492" s="97"/>
      <c r="C492" s="136"/>
      <c r="D492" s="136"/>
      <c r="E492" s="136"/>
      <c r="F492" s="136"/>
      <c r="G492" s="97"/>
      <c r="H492" s="97"/>
      <c r="I492" s="137"/>
      <c r="J492" s="137"/>
    </row>
    <row r="493" spans="1:10" ht="12.75">
      <c r="A493" s="121"/>
      <c r="B493" s="97"/>
      <c r="C493" s="136"/>
      <c r="D493" s="136"/>
      <c r="E493" s="136"/>
      <c r="F493" s="136"/>
      <c r="G493" s="97"/>
      <c r="H493" s="97"/>
      <c r="I493" s="137"/>
      <c r="J493" s="137"/>
    </row>
    <row r="494" spans="1:10" ht="12.75">
      <c r="A494" s="121"/>
      <c r="B494" s="97"/>
      <c r="C494" s="136"/>
      <c r="D494" s="136"/>
      <c r="E494" s="136"/>
      <c r="F494" s="136"/>
      <c r="G494" s="97"/>
      <c r="H494" s="97"/>
      <c r="I494" s="137"/>
      <c r="J494" s="137"/>
    </row>
    <row r="495" spans="1:10" ht="12.75">
      <c r="A495" s="121"/>
      <c r="B495" s="97"/>
      <c r="C495" s="136"/>
      <c r="D495" s="136"/>
      <c r="E495" s="136"/>
      <c r="F495" s="136"/>
      <c r="G495" s="97"/>
      <c r="H495" s="97"/>
      <c r="I495" s="137"/>
      <c r="J495" s="137"/>
    </row>
    <row r="496" spans="1:10" ht="12.75">
      <c r="A496" s="121"/>
      <c r="B496" s="97"/>
      <c r="C496" s="136"/>
      <c r="D496" s="136"/>
      <c r="E496" s="136"/>
      <c r="F496" s="136"/>
      <c r="G496" s="97"/>
      <c r="H496" s="97"/>
      <c r="I496" s="137"/>
      <c r="J496" s="137"/>
    </row>
    <row r="497" spans="1:10" ht="12.75">
      <c r="A497" s="121"/>
      <c r="B497" s="97"/>
      <c r="C497" s="136"/>
      <c r="D497" s="136"/>
      <c r="E497" s="136"/>
      <c r="F497" s="136"/>
      <c r="G497" s="97"/>
      <c r="H497" s="97"/>
      <c r="I497" s="137"/>
      <c r="J497" s="137"/>
    </row>
    <row r="498" spans="1:10" ht="12.75">
      <c r="A498" s="121"/>
      <c r="B498" s="97"/>
      <c r="C498" s="136"/>
      <c r="D498" s="136"/>
      <c r="E498" s="136"/>
      <c r="F498" s="136"/>
      <c r="G498" s="97"/>
      <c r="H498" s="97"/>
      <c r="I498" s="137"/>
      <c r="J498" s="137"/>
    </row>
    <row r="499" spans="1:10" ht="12.75">
      <c r="A499" s="121"/>
      <c r="B499" s="97"/>
      <c r="C499" s="136"/>
      <c r="D499" s="136"/>
      <c r="E499" s="136"/>
      <c r="F499" s="136"/>
      <c r="G499" s="97"/>
      <c r="H499" s="97"/>
      <c r="I499" s="137"/>
      <c r="J499" s="137"/>
    </row>
    <row r="500" spans="1:10" ht="12.75">
      <c r="A500" s="121"/>
      <c r="B500" s="97"/>
      <c r="C500" s="136"/>
      <c r="D500" s="136"/>
      <c r="E500" s="136"/>
      <c r="F500" s="136"/>
      <c r="G500" s="97"/>
      <c r="H500" s="97"/>
      <c r="I500" s="137"/>
      <c r="J500" s="137"/>
    </row>
    <row r="503" spans="1:10" ht="12.75">
      <c r="A503" s="171" t="s">
        <v>227</v>
      </c>
      <c r="B503" s="171"/>
      <c r="C503" s="171"/>
      <c r="D503" s="171"/>
      <c r="E503" s="171"/>
      <c r="F503" s="171"/>
      <c r="G503" s="171"/>
      <c r="H503" s="171"/>
      <c r="I503" s="171"/>
      <c r="J503" s="171"/>
    </row>
    <row r="504" spans="1:10" ht="12.75">
      <c r="A504" s="171"/>
      <c r="B504" s="171"/>
      <c r="C504" s="171"/>
      <c r="D504" s="171"/>
      <c r="E504" s="171"/>
      <c r="F504" s="171"/>
      <c r="G504" s="171"/>
      <c r="H504" s="171"/>
      <c r="I504" s="171"/>
      <c r="J504" s="171"/>
    </row>
    <row r="506" spans="1:10" ht="12.75">
      <c r="A506" s="169" t="s">
        <v>252</v>
      </c>
      <c r="B506" s="169"/>
      <c r="C506" s="169"/>
      <c r="D506" s="169"/>
      <c r="E506" s="169"/>
      <c r="F506" s="169"/>
      <c r="G506" s="169"/>
      <c r="H506" s="169"/>
      <c r="I506" s="169"/>
      <c r="J506" s="169"/>
    </row>
    <row r="507" spans="1:2" ht="12.75">
      <c r="A507" s="1"/>
      <c r="B507" s="1"/>
    </row>
    <row r="508" spans="1:10" ht="12.75">
      <c r="A508" s="1" t="s">
        <v>228</v>
      </c>
      <c r="B508" s="1" t="s">
        <v>229</v>
      </c>
      <c r="C508" s="170" t="s">
        <v>46</v>
      </c>
      <c r="D508" s="170"/>
      <c r="E508" s="170" t="s">
        <v>47</v>
      </c>
      <c r="F508" s="170"/>
      <c r="G508" s="170" t="s">
        <v>41</v>
      </c>
      <c r="H508" s="170"/>
      <c r="I508" s="170" t="s">
        <v>42</v>
      </c>
      <c r="J508" s="170"/>
    </row>
    <row r="510" spans="1:10" ht="12.75">
      <c r="A510" s="121" t="s">
        <v>231</v>
      </c>
      <c r="B510" s="97">
        <v>1</v>
      </c>
      <c r="C510" s="167" t="str">
        <f>open!$A$143</f>
        <v>Massimo Bolognino</v>
      </c>
      <c r="D510" s="167"/>
      <c r="E510" s="167" t="str">
        <f>open!$B$143</f>
        <v>Stefano Buono</v>
      </c>
      <c r="F510" s="167"/>
      <c r="G510" s="75">
        <f>open!$D$143</f>
        <v>5</v>
      </c>
      <c r="H510" s="75">
        <f>open!$E$143</f>
        <v>2</v>
      </c>
      <c r="I510" s="168" t="str">
        <f>open!$N$143</f>
        <v>Fabrizio Fedele</v>
      </c>
      <c r="J510" s="168"/>
    </row>
    <row r="511" spans="1:10" ht="12.75">
      <c r="A511" s="121" t="s">
        <v>231</v>
      </c>
      <c r="B511" s="97">
        <v>2</v>
      </c>
      <c r="C511" s="167" t="str">
        <f>open!$A$144</f>
        <v>Mauro Petrini</v>
      </c>
      <c r="D511" s="167"/>
      <c r="E511" s="167" t="str">
        <f>open!$B$144</f>
        <v>Michelangelo Mazzilli</v>
      </c>
      <c r="F511" s="167"/>
      <c r="G511" s="75">
        <f>open!$D$144</f>
        <v>0</v>
      </c>
      <c r="H511" s="75">
        <f>open!$E$144</f>
        <v>3</v>
      </c>
      <c r="I511" s="168" t="str">
        <f>open!$N$144</f>
        <v>Saverio Bari</v>
      </c>
      <c r="J511" s="168"/>
    </row>
    <row r="512" spans="1:10" ht="12.75">
      <c r="A512" s="121" t="s">
        <v>231</v>
      </c>
      <c r="B512" s="97">
        <v>3</v>
      </c>
      <c r="C512" s="167" t="str">
        <f>open!$A$145</f>
        <v>Alessandro Arca</v>
      </c>
      <c r="D512" s="167"/>
      <c r="E512" s="167" t="str">
        <f>open!$B$145</f>
        <v>Alex Iorio</v>
      </c>
      <c r="F512" s="167"/>
      <c r="G512" s="75">
        <f>open!$D$145</f>
        <v>0</v>
      </c>
      <c r="H512" s="75">
        <f>open!$E$145</f>
        <v>7</v>
      </c>
      <c r="I512" s="168" t="str">
        <f>open!$N$145</f>
        <v>Daniele Pochesci</v>
      </c>
      <c r="J512" s="168"/>
    </row>
    <row r="513" spans="1:10" ht="12.75">
      <c r="A513" s="121" t="s">
        <v>231</v>
      </c>
      <c r="B513" s="97">
        <v>4</v>
      </c>
      <c r="C513" s="167" t="str">
        <f>open!$A$209</f>
        <v>Massimiliano Croatti</v>
      </c>
      <c r="D513" s="167"/>
      <c r="E513" s="167" t="str">
        <f>open!$B$209</f>
        <v>Gabriele Silveri</v>
      </c>
      <c r="F513" s="167"/>
      <c r="G513" s="75">
        <f>open!$D$209</f>
        <v>3</v>
      </c>
      <c r="H513" s="75">
        <f>open!$E$209</f>
        <v>1</v>
      </c>
      <c r="I513" s="168" t="str">
        <f>open!$N$209</f>
        <v>Edoardo Bellotto</v>
      </c>
      <c r="J513" s="168"/>
    </row>
    <row r="514" spans="1:10" ht="12.75">
      <c r="A514" s="121" t="s">
        <v>231</v>
      </c>
      <c r="B514" s="97">
        <v>5</v>
      </c>
      <c r="C514" s="167" t="str">
        <f>open!$A$210</f>
        <v>Gianfranco Calonico</v>
      </c>
      <c r="D514" s="167"/>
      <c r="E514" s="167" t="str">
        <f>open!$B$210</f>
        <v>Enzo Giannarelli</v>
      </c>
      <c r="F514" s="167"/>
      <c r="G514" s="75">
        <f>open!$D$210</f>
        <v>5</v>
      </c>
      <c r="H514" s="75">
        <f>open!$E$210</f>
        <v>0</v>
      </c>
      <c r="I514" s="168" t="str">
        <f>open!$N$210</f>
        <v>Emanuele Licheri</v>
      </c>
      <c r="J514" s="168"/>
    </row>
    <row r="515" spans="1:10" ht="12.75">
      <c r="A515" s="121" t="s">
        <v>231</v>
      </c>
      <c r="B515" s="97">
        <v>6</v>
      </c>
      <c r="C515" s="167" t="str">
        <f>open!$A$211</f>
        <v>Mattia Stoto</v>
      </c>
      <c r="D515" s="167"/>
      <c r="E515" s="167" t="str">
        <f>open!$B$211</f>
        <v>Simone Di Pierro</v>
      </c>
      <c r="F515" s="167"/>
      <c r="G515" s="75">
        <f>open!$D$211</f>
        <v>1</v>
      </c>
      <c r="H515" s="75">
        <f>open!$E$211</f>
        <v>2</v>
      </c>
      <c r="I515" s="168" t="str">
        <f>open!$N$211</f>
        <v>Orlando De Luca</v>
      </c>
      <c r="J515" s="168"/>
    </row>
    <row r="516" spans="1:10" ht="12.75">
      <c r="A516" s="121" t="s">
        <v>231</v>
      </c>
      <c r="B516" s="97">
        <v>7</v>
      </c>
      <c r="C516" s="167" t="str">
        <f>open!$A$212</f>
        <v>Luca Gentile</v>
      </c>
      <c r="D516" s="167"/>
      <c r="E516" s="167" t="str">
        <f>open!$B$212</f>
        <v>Alessandro Mastopasqua</v>
      </c>
      <c r="F516" s="167"/>
      <c r="G516" s="75">
        <f>open!$D$212</f>
        <v>2</v>
      </c>
      <c r="H516" s="75">
        <f>open!$E$212</f>
        <v>1</v>
      </c>
      <c r="I516" s="168" t="str">
        <f>open!$N$212</f>
        <v>Andrea Lampugnani</v>
      </c>
      <c r="J516" s="168"/>
    </row>
    <row r="517" spans="1:10" ht="12.75">
      <c r="A517" s="121" t="s">
        <v>232</v>
      </c>
      <c r="B517" s="97">
        <v>8</v>
      </c>
      <c r="C517" s="167" t="str">
        <f>veterani!$A$111</f>
        <v>Federico Pisca</v>
      </c>
      <c r="D517" s="167"/>
      <c r="E517" s="167" t="str">
        <f>veterani!$B$111</f>
        <v>Marcello Scarduelli</v>
      </c>
      <c r="F517" s="167"/>
      <c r="G517" s="75">
        <f>veterani!$D$111</f>
        <v>5</v>
      </c>
      <c r="H517" s="75">
        <f>veterani!$E$111</f>
        <v>0</v>
      </c>
      <c r="I517" s="168" t="str">
        <f>veterani!$N$111</f>
        <v>Umberto Battista</v>
      </c>
      <c r="J517" s="168"/>
    </row>
    <row r="518" spans="1:10" ht="12.75">
      <c r="A518" s="121" t="s">
        <v>232</v>
      </c>
      <c r="B518" s="97">
        <v>9</v>
      </c>
      <c r="C518" s="167" t="str">
        <f>veterani!$A$112</f>
        <v>Marco Lauretti</v>
      </c>
      <c r="D518" s="167"/>
      <c r="E518" s="167" t="str">
        <f>veterani!$B$112</f>
        <v>Giovanni Guercia</v>
      </c>
      <c r="F518" s="167"/>
      <c r="G518" s="75">
        <f>veterani!$D$112</f>
        <v>5</v>
      </c>
      <c r="H518" s="75">
        <f>veterani!$E$112</f>
        <v>2</v>
      </c>
      <c r="I518" s="168" t="str">
        <f>veterani!$N$112</f>
        <v>Davide Lazzari</v>
      </c>
      <c r="J518" s="168"/>
    </row>
    <row r="519" spans="1:10" ht="12.75">
      <c r="A519" s="121" t="s">
        <v>232</v>
      </c>
      <c r="B519" s="97">
        <v>10</v>
      </c>
      <c r="C519" s="167" t="str">
        <f>veterani!$A$28</f>
        <v>Livio Cerullo</v>
      </c>
      <c r="D519" s="167"/>
      <c r="E519" s="167" t="str">
        <f>veterani!$B$28</f>
        <v>Emilio Richichi</v>
      </c>
      <c r="F519" s="167"/>
      <c r="G519" s="75">
        <f>veterani!$D$28</f>
        <v>1</v>
      </c>
      <c r="H519" s="75">
        <f>veterani!$E$28</f>
        <v>2</v>
      </c>
      <c r="I519" s="168" t="str">
        <f>veterani!$N$28</f>
        <v>Mimmo Zaffino</v>
      </c>
      <c r="J519" s="168"/>
    </row>
    <row r="520" spans="1:10" ht="12.75">
      <c r="A520" s="121" t="s">
        <v>232</v>
      </c>
      <c r="B520" s="97">
        <v>11</v>
      </c>
      <c r="C520" s="167" t="str">
        <f>veterani!$A$29</f>
        <v>Francesco Mattiangeli</v>
      </c>
      <c r="D520" s="167"/>
      <c r="E520" s="167" t="str">
        <f>veterani!$B$29</f>
        <v>Mauro Manganello</v>
      </c>
      <c r="F520" s="167"/>
      <c r="G520" s="75">
        <f>veterani!$D$29</f>
        <v>1</v>
      </c>
      <c r="H520" s="75">
        <f>veterani!$E$29</f>
        <v>0</v>
      </c>
      <c r="I520" s="168" t="str">
        <f>veterani!$N$29</f>
        <v>Paolo Finardi</v>
      </c>
      <c r="J520" s="168"/>
    </row>
    <row r="521" spans="1:10" ht="12.75">
      <c r="A521" s="121" t="s">
        <v>232</v>
      </c>
      <c r="B521" s="97">
        <v>12</v>
      </c>
      <c r="C521" s="167" t="str">
        <f>veterani!$A$30</f>
        <v>Alessandro Toni</v>
      </c>
      <c r="D521" s="167"/>
      <c r="E521" s="167" t="str">
        <f>veterani!$B$30</f>
        <v>Claudio Dogali</v>
      </c>
      <c r="F521" s="167"/>
      <c r="G521" s="75">
        <f>veterani!$D$30</f>
        <v>1</v>
      </c>
      <c r="H521" s="75">
        <f>veterani!$E$30</f>
        <v>3</v>
      </c>
      <c r="I521" s="168" t="str">
        <f>veterani!$N$30</f>
        <v>Gianluca Galeazzi</v>
      </c>
      <c r="J521" s="168"/>
    </row>
    <row r="522" spans="1:10" ht="12.75">
      <c r="A522" s="121" t="s">
        <v>235</v>
      </c>
      <c r="B522" s="97">
        <v>13</v>
      </c>
      <c r="C522" s="167" t="str">
        <f>under19!$A$47</f>
        <v>Mattia Bellotti</v>
      </c>
      <c r="D522" s="167"/>
      <c r="E522" s="167" t="str">
        <f>under19!$B$47</f>
        <v>Simone Palmieri</v>
      </c>
      <c r="F522" s="167"/>
      <c r="G522" s="75">
        <f>under19!$D$47</f>
        <v>5</v>
      </c>
      <c r="H522" s="75">
        <f>under19!$E$47</f>
        <v>3</v>
      </c>
      <c r="I522" s="168" t="str">
        <f>under19!$N$47</f>
        <v>Emanuele Levrano</v>
      </c>
      <c r="J522" s="168"/>
    </row>
    <row r="523" spans="1:10" ht="12.75">
      <c r="A523" s="121" t="s">
        <v>233</v>
      </c>
      <c r="B523" s="97">
        <v>14</v>
      </c>
      <c r="C523" s="167" t="str">
        <f>under15!$A$121</f>
        <v>Luca Battista</v>
      </c>
      <c r="D523" s="167"/>
      <c r="E523" s="167" t="str">
        <f>under15!$B$121</f>
        <v>Micael Caviglia</v>
      </c>
      <c r="F523" s="167"/>
      <c r="G523" s="75">
        <f>under15!$D$121</f>
        <v>1</v>
      </c>
      <c r="H523" s="75">
        <f>under15!$E$121</f>
        <v>4</v>
      </c>
      <c r="I523" s="168" t="str">
        <f>under15!$N$121</f>
        <v>Luca Zambello</v>
      </c>
      <c r="J523" s="168"/>
    </row>
    <row r="524" spans="1:10" ht="12.75">
      <c r="A524" s="121" t="s">
        <v>234</v>
      </c>
      <c r="B524" s="97">
        <v>15</v>
      </c>
      <c r="C524" s="167" t="str">
        <f>under12!$A$115</f>
        <v>Ernesto Gentile</v>
      </c>
      <c r="D524" s="167"/>
      <c r="E524" s="167" t="str">
        <f>under12!$B$115</f>
        <v>Claudio Panebianco</v>
      </c>
      <c r="F524" s="167"/>
      <c r="G524" s="75">
        <f>under12!$D$115</f>
        <v>2</v>
      </c>
      <c r="H524" s="75">
        <f>under12!$E$115</f>
        <v>1</v>
      </c>
      <c r="I524" s="168" t="str">
        <f>under12!$N$115</f>
        <v>Paolo Zambello</v>
      </c>
      <c r="J524" s="168"/>
    </row>
    <row r="525" spans="1:10" ht="12.75">
      <c r="A525" s="121" t="s">
        <v>236</v>
      </c>
      <c r="B525" s="97">
        <v>16</v>
      </c>
      <c r="C525" s="167" t="str">
        <f>ladies!$A$48</f>
        <v>Eleonora Buttitta</v>
      </c>
      <c r="D525" s="167"/>
      <c r="E525" s="167" t="str">
        <f>ladies!$B$48</f>
        <v>Valentina Bartolini</v>
      </c>
      <c r="F525" s="167"/>
      <c r="G525" s="97">
        <f>ladies!$D$48</f>
        <v>1</v>
      </c>
      <c r="H525" s="97">
        <f>ladies!$E$48</f>
        <v>0</v>
      </c>
      <c r="I525" s="168" t="str">
        <f>ladies!$N$48</f>
        <v>Sara Guercia</v>
      </c>
      <c r="J525" s="168"/>
    </row>
    <row r="526" spans="1:10" ht="12.75">
      <c r="A526" s="121" t="s">
        <v>237</v>
      </c>
      <c r="B526" s="97">
        <v>17</v>
      </c>
      <c r="C526" s="167" t="str">
        <f>cadetti!$A$44</f>
        <v>Marcello Bodin de Chatelard</v>
      </c>
      <c r="D526" s="167"/>
      <c r="E526" s="167" t="str">
        <f>cadetti!$B$44</f>
        <v>Gaetano Monticelli</v>
      </c>
      <c r="F526" s="167"/>
      <c r="G526" s="97">
        <f>cadetti!$D$44</f>
        <v>4</v>
      </c>
      <c r="H526" s="97">
        <f>cadetti!$E$44</f>
        <v>0</v>
      </c>
      <c r="I526" s="168" t="str">
        <f>cadetti!$N$44</f>
        <v>Alberto Gagliardi</v>
      </c>
      <c r="J526" s="168"/>
    </row>
    <row r="527" spans="1:10" ht="12.75">
      <c r="A527" s="121" t="s">
        <v>237</v>
      </c>
      <c r="B527" s="97">
        <v>18</v>
      </c>
      <c r="C527" s="167" t="str">
        <f>cadetti!$A$45</f>
        <v>Luca Salvadori</v>
      </c>
      <c r="D527" s="167"/>
      <c r="E527" s="167" t="str">
        <f>cadetti!$B$45</f>
        <v>Riccardo Schito</v>
      </c>
      <c r="F527" s="167"/>
      <c r="G527" s="97">
        <f>cadetti!$D$45</f>
        <v>0</v>
      </c>
      <c r="H527" s="97">
        <f>cadetti!$E$45</f>
        <v>5</v>
      </c>
      <c r="I527" s="168" t="str">
        <f>cadetti!$N$45</f>
        <v>Matteo Resca</v>
      </c>
      <c r="J527" s="168"/>
    </row>
    <row r="528" spans="1:10" ht="12.75">
      <c r="A528" s="121" t="s">
        <v>237</v>
      </c>
      <c r="B528" s="97">
        <v>19</v>
      </c>
      <c r="C528" s="167" t="str">
        <f>cadetti!$A$48</f>
        <v>Gianfranco Mastrantuono</v>
      </c>
      <c r="D528" s="167"/>
      <c r="E528" s="167" t="str">
        <f>cadetti!$B$48</f>
        <v>Giuseppe Panebianco</v>
      </c>
      <c r="F528" s="167"/>
      <c r="G528" s="97">
        <f>cadetti!$D$48</f>
        <v>5</v>
      </c>
      <c r="H528" s="97">
        <f>cadetti!$E$48</f>
        <v>0</v>
      </c>
      <c r="I528" s="168" t="str">
        <f>cadetti!$N$48</f>
        <v>Salvatore Cammarata</v>
      </c>
      <c r="J528" s="168"/>
    </row>
    <row r="529" spans="1:10" ht="12.75">
      <c r="A529" s="121"/>
      <c r="B529" s="97"/>
      <c r="C529" s="136"/>
      <c r="D529" s="136"/>
      <c r="E529" s="136"/>
      <c r="F529" s="136"/>
      <c r="G529" s="97"/>
      <c r="H529" s="97"/>
      <c r="I529" s="137"/>
      <c r="J529" s="137"/>
    </row>
    <row r="530" spans="1:10" ht="12.75">
      <c r="A530" s="121"/>
      <c r="B530" s="97"/>
      <c r="C530" s="136"/>
      <c r="D530" s="136"/>
      <c r="E530" s="136"/>
      <c r="F530" s="136"/>
      <c r="G530" s="97"/>
      <c r="H530" s="97"/>
      <c r="I530" s="137"/>
      <c r="J530" s="137"/>
    </row>
    <row r="531" spans="1:10" ht="12.75">
      <c r="A531" s="121"/>
      <c r="B531" s="97"/>
      <c r="C531" s="136"/>
      <c r="D531" s="136"/>
      <c r="E531" s="136"/>
      <c r="F531" s="136"/>
      <c r="G531" s="97"/>
      <c r="H531" s="97"/>
      <c r="I531" s="137"/>
      <c r="J531" s="137"/>
    </row>
    <row r="532" spans="1:10" ht="12.75">
      <c r="A532" s="121"/>
      <c r="B532" s="97"/>
      <c r="C532" s="136"/>
      <c r="D532" s="136"/>
      <c r="E532" s="136"/>
      <c r="F532" s="136"/>
      <c r="G532" s="97"/>
      <c r="H532" s="97"/>
      <c r="I532" s="137"/>
      <c r="J532" s="137"/>
    </row>
    <row r="533" spans="1:10" ht="12.75">
      <c r="A533" s="121"/>
      <c r="B533" s="97"/>
      <c r="C533" s="136"/>
      <c r="D533" s="136"/>
      <c r="E533" s="136"/>
      <c r="F533" s="136"/>
      <c r="G533" s="97"/>
      <c r="H533" s="97"/>
      <c r="I533" s="137"/>
      <c r="J533" s="137"/>
    </row>
    <row r="534" spans="1:10" ht="12.75">
      <c r="A534" s="121"/>
      <c r="B534" s="97"/>
      <c r="C534" s="136"/>
      <c r="D534" s="136"/>
      <c r="E534" s="136"/>
      <c r="F534" s="136"/>
      <c r="G534" s="97"/>
      <c r="H534" s="97"/>
      <c r="I534" s="137"/>
      <c r="J534" s="137"/>
    </row>
    <row r="535" spans="1:10" ht="12.75">
      <c r="A535" s="121"/>
      <c r="B535" s="97"/>
      <c r="C535" s="136"/>
      <c r="D535" s="136"/>
      <c r="E535" s="136"/>
      <c r="F535" s="136"/>
      <c r="G535" s="97"/>
      <c r="H535" s="97"/>
      <c r="I535" s="137"/>
      <c r="J535" s="137"/>
    </row>
    <row r="536" spans="1:10" ht="12.75">
      <c r="A536" s="121"/>
      <c r="B536" s="97"/>
      <c r="C536" s="136"/>
      <c r="D536" s="136"/>
      <c r="E536" s="136"/>
      <c r="F536" s="136"/>
      <c r="G536" s="97"/>
      <c r="H536" s="97"/>
      <c r="I536" s="137"/>
      <c r="J536" s="137"/>
    </row>
    <row r="537" spans="1:10" ht="12.75">
      <c r="A537" s="121"/>
      <c r="B537" s="97"/>
      <c r="C537" s="136"/>
      <c r="D537" s="136"/>
      <c r="E537" s="136"/>
      <c r="F537" s="136"/>
      <c r="G537" s="97"/>
      <c r="H537" s="97"/>
      <c r="I537" s="137"/>
      <c r="J537" s="137"/>
    </row>
    <row r="538" spans="1:10" ht="12.75">
      <c r="A538" s="121"/>
      <c r="B538" s="97"/>
      <c r="C538" s="136"/>
      <c r="D538" s="136"/>
      <c r="E538" s="136"/>
      <c r="F538" s="136"/>
      <c r="G538" s="97"/>
      <c r="H538" s="97"/>
      <c r="I538" s="137"/>
      <c r="J538" s="137"/>
    </row>
    <row r="539" spans="1:10" ht="12.75">
      <c r="A539" s="121"/>
      <c r="B539" s="97"/>
      <c r="C539" s="136"/>
      <c r="D539" s="136"/>
      <c r="E539" s="136"/>
      <c r="F539" s="136"/>
      <c r="G539" s="97"/>
      <c r="H539" s="97"/>
      <c r="I539" s="137"/>
      <c r="J539" s="137"/>
    </row>
    <row r="540" spans="1:10" ht="12.75">
      <c r="A540" s="121"/>
      <c r="B540" s="97"/>
      <c r="C540" s="136"/>
      <c r="D540" s="136"/>
      <c r="E540" s="136"/>
      <c r="F540" s="136"/>
      <c r="G540" s="97"/>
      <c r="H540" s="97"/>
      <c r="I540" s="137"/>
      <c r="J540" s="137"/>
    </row>
    <row r="541" spans="1:10" ht="12.75">
      <c r="A541" s="121"/>
      <c r="B541" s="97"/>
      <c r="C541" s="136"/>
      <c r="D541" s="136"/>
      <c r="E541" s="136"/>
      <c r="F541" s="136"/>
      <c r="G541" s="97"/>
      <c r="H541" s="97"/>
      <c r="I541" s="137"/>
      <c r="J541" s="137"/>
    </row>
    <row r="542" spans="1:10" ht="12.75">
      <c r="A542" s="121"/>
      <c r="B542" s="97"/>
      <c r="C542" s="136"/>
      <c r="D542" s="136"/>
      <c r="E542" s="136"/>
      <c r="F542" s="136"/>
      <c r="G542" s="97"/>
      <c r="H542" s="97"/>
      <c r="I542" s="137"/>
      <c r="J542" s="137"/>
    </row>
    <row r="543" spans="1:10" ht="12.75">
      <c r="A543" s="121"/>
      <c r="B543" s="97"/>
      <c r="C543" s="136"/>
      <c r="D543" s="136"/>
      <c r="E543" s="136"/>
      <c r="F543" s="136"/>
      <c r="G543" s="97"/>
      <c r="H543" s="97"/>
      <c r="I543" s="137"/>
      <c r="J543" s="137"/>
    </row>
    <row r="544" spans="1:10" ht="12.75">
      <c r="A544" s="121"/>
      <c r="B544" s="97"/>
      <c r="C544" s="136"/>
      <c r="D544" s="136"/>
      <c r="E544" s="136"/>
      <c r="F544" s="136"/>
      <c r="G544" s="97"/>
      <c r="H544" s="97"/>
      <c r="I544" s="137"/>
      <c r="J544" s="137"/>
    </row>
    <row r="545" spans="1:10" ht="12.75">
      <c r="A545" s="121"/>
      <c r="B545" s="97"/>
      <c r="C545" s="136"/>
      <c r="D545" s="136"/>
      <c r="E545" s="136"/>
      <c r="F545" s="136"/>
      <c r="G545" s="97"/>
      <c r="H545" s="97"/>
      <c r="I545" s="137"/>
      <c r="J545" s="137"/>
    </row>
    <row r="546" spans="1:10" ht="12.75">
      <c r="A546" s="121"/>
      <c r="B546" s="97"/>
      <c r="C546" s="136"/>
      <c r="D546" s="136"/>
      <c r="E546" s="136"/>
      <c r="F546" s="136"/>
      <c r="G546" s="97"/>
      <c r="H546" s="97"/>
      <c r="I546" s="137"/>
      <c r="J546" s="137"/>
    </row>
    <row r="547" spans="1:10" ht="12.75">
      <c r="A547" s="121"/>
      <c r="B547" s="97"/>
      <c r="C547" s="136"/>
      <c r="D547" s="136"/>
      <c r="E547" s="136"/>
      <c r="F547" s="136"/>
      <c r="G547" s="97"/>
      <c r="H547" s="97"/>
      <c r="I547" s="137"/>
      <c r="J547" s="137"/>
    </row>
    <row r="548" spans="1:10" ht="12.75">
      <c r="A548" s="121"/>
      <c r="B548" s="97"/>
      <c r="C548" s="136"/>
      <c r="D548" s="136"/>
      <c r="E548" s="136"/>
      <c r="F548" s="136"/>
      <c r="G548" s="97"/>
      <c r="H548" s="97"/>
      <c r="I548" s="137"/>
      <c r="J548" s="137"/>
    </row>
    <row r="549" spans="1:10" ht="12.75">
      <c r="A549" s="121"/>
      <c r="B549" s="97"/>
      <c r="C549" s="136"/>
      <c r="D549" s="136"/>
      <c r="E549" s="136"/>
      <c r="F549" s="136"/>
      <c r="G549" s="97"/>
      <c r="H549" s="97"/>
      <c r="I549" s="137"/>
      <c r="J549" s="137"/>
    </row>
    <row r="550" spans="1:10" ht="12.75">
      <c r="A550" s="121"/>
      <c r="B550" s="97"/>
      <c r="C550" s="136"/>
      <c r="D550" s="136"/>
      <c r="E550" s="136"/>
      <c r="F550" s="136"/>
      <c r="G550" s="97"/>
      <c r="H550" s="97"/>
      <c r="I550" s="137"/>
      <c r="J550" s="137"/>
    </row>
    <row r="551" spans="1:10" ht="12.75">
      <c r="A551" s="121"/>
      <c r="B551" s="97"/>
      <c r="C551" s="136"/>
      <c r="D551" s="136"/>
      <c r="E551" s="136"/>
      <c r="F551" s="136"/>
      <c r="G551" s="97"/>
      <c r="H551" s="97"/>
      <c r="I551" s="137"/>
      <c r="J551" s="137"/>
    </row>
    <row r="552" spans="1:10" ht="12.75">
      <c r="A552" s="121"/>
      <c r="B552" s="97"/>
      <c r="C552" s="136"/>
      <c r="D552" s="136"/>
      <c r="E552" s="136"/>
      <c r="F552" s="136"/>
      <c r="G552" s="97"/>
      <c r="H552" s="97"/>
      <c r="I552" s="137"/>
      <c r="J552" s="137"/>
    </row>
    <row r="553" spans="1:10" ht="12.75">
      <c r="A553" s="121"/>
      <c r="B553" s="97"/>
      <c r="C553" s="136"/>
      <c r="D553" s="136"/>
      <c r="E553" s="136"/>
      <c r="F553" s="136"/>
      <c r="G553" s="97"/>
      <c r="H553" s="97"/>
      <c r="I553" s="137"/>
      <c r="J553" s="137"/>
    </row>
    <row r="554" spans="1:10" ht="12.75">
      <c r="A554" s="121"/>
      <c r="B554" s="97"/>
      <c r="C554" s="136"/>
      <c r="D554" s="136"/>
      <c r="E554" s="136"/>
      <c r="F554" s="136"/>
      <c r="G554" s="97"/>
      <c r="H554" s="97"/>
      <c r="I554" s="137"/>
      <c r="J554" s="137"/>
    </row>
    <row r="555" spans="1:10" ht="12.75">
      <c r="A555" s="121"/>
      <c r="B555" s="97"/>
      <c r="C555" s="136"/>
      <c r="D555" s="136"/>
      <c r="E555" s="136"/>
      <c r="F555" s="136"/>
      <c r="G555" s="97"/>
      <c r="H555" s="97"/>
      <c r="I555" s="137"/>
      <c r="J555" s="137"/>
    </row>
    <row r="556" spans="1:10" ht="12.75">
      <c r="A556" s="121"/>
      <c r="B556" s="97"/>
      <c r="C556" s="136"/>
      <c r="D556" s="136"/>
      <c r="E556" s="136"/>
      <c r="F556" s="136"/>
      <c r="G556" s="97"/>
      <c r="H556" s="97"/>
      <c r="I556" s="137"/>
      <c r="J556" s="137"/>
    </row>
    <row r="559" spans="1:10" ht="12.75">
      <c r="A559" s="171" t="s">
        <v>227</v>
      </c>
      <c r="B559" s="171"/>
      <c r="C559" s="171"/>
      <c r="D559" s="171"/>
      <c r="E559" s="171"/>
      <c r="F559" s="171"/>
      <c r="G559" s="171"/>
      <c r="H559" s="171"/>
      <c r="I559" s="171"/>
      <c r="J559" s="171"/>
    </row>
    <row r="560" spans="1:10" ht="12.75">
      <c r="A560" s="171"/>
      <c r="B560" s="171"/>
      <c r="C560" s="171"/>
      <c r="D560" s="171"/>
      <c r="E560" s="171"/>
      <c r="F560" s="171"/>
      <c r="G560" s="171"/>
      <c r="H560" s="171"/>
      <c r="I560" s="171"/>
      <c r="J560" s="171"/>
    </row>
    <row r="562" spans="1:10" ht="12.75">
      <c r="A562" s="169" t="s">
        <v>253</v>
      </c>
      <c r="B562" s="169"/>
      <c r="C562" s="169"/>
      <c r="D562" s="169"/>
      <c r="E562" s="169"/>
      <c r="F562" s="169"/>
      <c r="G562" s="169"/>
      <c r="H562" s="169"/>
      <c r="I562" s="169"/>
      <c r="J562" s="169"/>
    </row>
    <row r="563" spans="1:2" ht="12.75">
      <c r="A563" s="1"/>
      <c r="B563" s="1"/>
    </row>
    <row r="564" spans="1:10" ht="12.75">
      <c r="A564" s="1" t="s">
        <v>228</v>
      </c>
      <c r="B564" s="1" t="s">
        <v>229</v>
      </c>
      <c r="C564" s="170" t="s">
        <v>46</v>
      </c>
      <c r="D564" s="170"/>
      <c r="E564" s="170" t="s">
        <v>47</v>
      </c>
      <c r="F564" s="170"/>
      <c r="G564" s="170" t="s">
        <v>41</v>
      </c>
      <c r="H564" s="170"/>
      <c r="I564" s="170" t="s">
        <v>42</v>
      </c>
      <c r="J564" s="170"/>
    </row>
    <row r="566" spans="1:10" ht="12.75">
      <c r="A566" s="121" t="s">
        <v>231</v>
      </c>
      <c r="B566" s="97">
        <v>1</v>
      </c>
      <c r="C566" s="167" t="str">
        <f>open!$A$31</f>
        <v>Daniele Pochesci</v>
      </c>
      <c r="D566" s="167"/>
      <c r="E566" s="167" t="str">
        <f>open!$B$31</f>
        <v>Orlando De Luca</v>
      </c>
      <c r="F566" s="167"/>
      <c r="G566" s="75">
        <f>open!$D$31</f>
        <v>9</v>
      </c>
      <c r="H566" s="75">
        <f>open!$E$31</f>
        <v>1</v>
      </c>
      <c r="I566" s="168" t="str">
        <f>open!$N$31</f>
        <v>Simone Di Pierro</v>
      </c>
      <c r="J566" s="168"/>
    </row>
    <row r="567" spans="1:10" ht="12.75">
      <c r="A567" s="121" t="s">
        <v>231</v>
      </c>
      <c r="B567" s="97">
        <v>2</v>
      </c>
      <c r="C567" s="167" t="str">
        <f>open!$A$32</f>
        <v>Saverio Bari</v>
      </c>
      <c r="D567" s="167"/>
      <c r="E567" s="167" t="str">
        <f>open!$B$32</f>
        <v>Emanuele Licheri</v>
      </c>
      <c r="F567" s="167"/>
      <c r="G567" s="75">
        <f>open!$D$32</f>
        <v>2</v>
      </c>
      <c r="H567" s="75">
        <f>open!$E$32</f>
        <v>2</v>
      </c>
      <c r="I567" s="168" t="str">
        <f>open!$N$32</f>
        <v>Luca Gentile</v>
      </c>
      <c r="J567" s="168"/>
    </row>
    <row r="568" spans="1:10" ht="12.75">
      <c r="A568" s="121" t="s">
        <v>231</v>
      </c>
      <c r="B568" s="97">
        <v>3</v>
      </c>
      <c r="C568" s="167" t="str">
        <f>open!$A$33</f>
        <v>Andrea Lampugnani</v>
      </c>
      <c r="D568" s="167"/>
      <c r="E568" s="167" t="str">
        <f>open!$B$33</f>
        <v>Edoardo Bellotto</v>
      </c>
      <c r="F568" s="167"/>
      <c r="G568" s="75">
        <f>open!$D$33</f>
        <v>0</v>
      </c>
      <c r="H568" s="75">
        <f>open!$E$33</f>
        <v>0</v>
      </c>
      <c r="I568" s="168" t="str">
        <f>open!$N$33</f>
        <v>Mattia Stoto</v>
      </c>
      <c r="J568" s="168"/>
    </row>
    <row r="569" spans="1:10" ht="12.75">
      <c r="A569" s="121" t="s">
        <v>231</v>
      </c>
      <c r="B569" s="97">
        <v>4</v>
      </c>
      <c r="C569" s="167" t="str">
        <f>open!$A$85</f>
        <v>Lucio Canicchio</v>
      </c>
      <c r="D569" s="167"/>
      <c r="E569" s="167" t="str">
        <f>open!$B$85</f>
        <v>Fabio Stellato</v>
      </c>
      <c r="F569" s="167"/>
      <c r="G569" s="75">
        <f>open!$D$85</f>
        <v>4</v>
      </c>
      <c r="H569" s="75">
        <f>open!$E$85</f>
        <v>2</v>
      </c>
      <c r="I569" s="168" t="str">
        <f>veterani!$N$72</f>
        <v>Marco Lauretti</v>
      </c>
      <c r="J569" s="168"/>
    </row>
    <row r="570" spans="1:10" ht="12.75">
      <c r="A570" s="121" t="s">
        <v>231</v>
      </c>
      <c r="B570" s="97">
        <v>5</v>
      </c>
      <c r="C570" s="167" t="str">
        <f>open!$A$86</f>
        <v>Andrea Di Vincenzo</v>
      </c>
      <c r="D570" s="167"/>
      <c r="E570" s="167" t="str">
        <f>open!$B$86</f>
        <v>Mario Corradi</v>
      </c>
      <c r="F570" s="167"/>
      <c r="G570" s="75">
        <f>open!$D$86</f>
        <v>2</v>
      </c>
      <c r="H570" s="75">
        <f>open!$E$86</f>
        <v>1</v>
      </c>
      <c r="I570" s="168" t="str">
        <f>open!$N$86</f>
        <v>Gabriele Silveri</v>
      </c>
      <c r="J570" s="168"/>
    </row>
    <row r="571" spans="1:10" ht="12.75">
      <c r="A571" s="121" t="s">
        <v>231</v>
      </c>
      <c r="B571" s="97">
        <v>6</v>
      </c>
      <c r="C571" s="167" t="str">
        <f>open!$A$87</f>
        <v>Daniele Calcagno</v>
      </c>
      <c r="D571" s="167"/>
      <c r="E571" s="167" t="str">
        <f>open!$B$87</f>
        <v>Andrea Cucit</v>
      </c>
      <c r="F571" s="167"/>
      <c r="G571" s="75">
        <f>open!$D$87</f>
        <v>2</v>
      </c>
      <c r="H571" s="75">
        <f>open!$E$87</f>
        <v>0</v>
      </c>
      <c r="I571" s="168" t="str">
        <f>open!$N$87</f>
        <v>Alessandro Mastopasqua</v>
      </c>
      <c r="J571" s="168"/>
    </row>
    <row r="572" spans="1:10" ht="12.75">
      <c r="A572" s="121" t="s">
        <v>232</v>
      </c>
      <c r="B572" s="97">
        <v>7</v>
      </c>
      <c r="C572" s="167" t="str">
        <f>veterani!$A$71</f>
        <v>Francesco Discepoli</v>
      </c>
      <c r="D572" s="167"/>
      <c r="E572" s="167" t="str">
        <f>veterani!$B$71</f>
        <v>Antonello Dalia</v>
      </c>
      <c r="F572" s="167"/>
      <c r="G572" s="75">
        <f>veterani!$D$71</f>
        <v>1</v>
      </c>
      <c r="H572" s="75">
        <f>veterani!$E$71</f>
        <v>1</v>
      </c>
      <c r="I572" s="168" t="str">
        <f>veterani!$N$71</f>
        <v>Federico Pisca</v>
      </c>
      <c r="J572" s="168"/>
    </row>
    <row r="573" spans="1:8" ht="12.75">
      <c r="A573" s="121" t="s">
        <v>232</v>
      </c>
      <c r="B573" s="97">
        <v>8</v>
      </c>
      <c r="C573" s="167" t="str">
        <f>veterani!$A$72</f>
        <v>Riccardo Marinucci</v>
      </c>
      <c r="D573" s="167"/>
      <c r="E573" s="167" t="str">
        <f>veterani!$B$72</f>
        <v>Davide Lazzari</v>
      </c>
      <c r="F573" s="167"/>
      <c r="G573" s="75">
        <f>veterani!$D$72</f>
        <v>5</v>
      </c>
      <c r="H573" s="75">
        <f>veterani!$E$72</f>
        <v>0</v>
      </c>
    </row>
    <row r="574" spans="1:10" ht="12.75">
      <c r="A574" s="121" t="s">
        <v>232</v>
      </c>
      <c r="B574" s="97">
        <v>9</v>
      </c>
      <c r="C574" s="167" t="str">
        <f>veterani!$A$73</f>
        <v>Gianluca Galeazzi</v>
      </c>
      <c r="D574" s="167"/>
      <c r="E574" s="167" t="str">
        <f>veterani!$B$73</f>
        <v>Umberto Battista</v>
      </c>
      <c r="F574" s="167"/>
      <c r="G574" s="75">
        <f>veterani!$D$73</f>
        <v>5</v>
      </c>
      <c r="H574" s="75">
        <f>veterani!$E$73</f>
        <v>0</v>
      </c>
      <c r="I574" s="168" t="str">
        <f>veterani!$N$73</f>
        <v>Marcello Scarduelli</v>
      </c>
      <c r="J574" s="168"/>
    </row>
    <row r="575" spans="1:10" ht="12.75">
      <c r="A575" s="121" t="s">
        <v>232</v>
      </c>
      <c r="B575" s="97">
        <v>10</v>
      </c>
      <c r="C575" s="167" t="str">
        <f>veterani!$A$74</f>
        <v>Paolo Finardi</v>
      </c>
      <c r="D575" s="167"/>
      <c r="E575" s="167" t="str">
        <f>veterani!$B$74</f>
        <v>Mimmo Zaffino</v>
      </c>
      <c r="F575" s="167"/>
      <c r="G575" s="75">
        <f>veterani!$D$74</f>
        <v>3</v>
      </c>
      <c r="H575" s="75">
        <f>veterani!$E$74</f>
        <v>2</v>
      </c>
      <c r="I575" s="168" t="str">
        <f>veterani!$N$74</f>
        <v>Giovanni Guercia</v>
      </c>
      <c r="J575" s="168"/>
    </row>
    <row r="576" spans="1:10" ht="12.75">
      <c r="A576" s="121" t="s">
        <v>232</v>
      </c>
      <c r="B576" s="97">
        <v>11</v>
      </c>
      <c r="C576" s="167" t="str">
        <f>veterani!$A$113</f>
        <v>Antonio Gentile</v>
      </c>
      <c r="D576" s="167"/>
      <c r="E576" s="167" t="str">
        <f>veterani!$B$113</f>
        <v>Valentino Spagnolo</v>
      </c>
      <c r="F576" s="167"/>
      <c r="G576" s="75">
        <f>veterani!$D$113</f>
        <v>0</v>
      </c>
      <c r="H576" s="75">
        <f>veterani!$E$113</f>
        <v>2</v>
      </c>
      <c r="I576" s="168" t="str">
        <f>veterani!$N$113</f>
        <v>Mauro Manganello</v>
      </c>
      <c r="J576" s="168"/>
    </row>
    <row r="577" spans="1:10" ht="12.75">
      <c r="A577" s="121" t="s">
        <v>232</v>
      </c>
      <c r="B577" s="97">
        <v>12</v>
      </c>
      <c r="C577" s="167" t="str">
        <f>veterani!$A$114</f>
        <v>Flavio Riccomagno</v>
      </c>
      <c r="D577" s="167"/>
      <c r="E577" s="167" t="str">
        <f>veterani!$B$114</f>
        <v>Alberto La Rosa</v>
      </c>
      <c r="F577" s="167"/>
      <c r="G577" s="75">
        <f>veterani!$D$114</f>
        <v>2</v>
      </c>
      <c r="H577" s="75">
        <f>veterani!$E$114</f>
        <v>0</v>
      </c>
      <c r="I577" s="168" t="str">
        <f>veterani!$N$114</f>
        <v>Alessandro Toni</v>
      </c>
      <c r="J577" s="168"/>
    </row>
    <row r="578" spans="1:10" ht="12.75">
      <c r="A578" s="121" t="s">
        <v>237</v>
      </c>
      <c r="B578" s="97">
        <v>13</v>
      </c>
      <c r="C578" s="167" t="str">
        <f>cadetti!$A$49</f>
        <v>Alberto Gagliardi</v>
      </c>
      <c r="D578" s="167"/>
      <c r="E578" s="167" t="str">
        <f>cadetti!$B$49</f>
        <v>Matteo Resca</v>
      </c>
      <c r="F578" s="167"/>
      <c r="G578" s="97">
        <f>cadetti!$D$49</f>
        <v>0</v>
      </c>
      <c r="H578" s="97">
        <f>cadetti!$E$49</f>
        <v>0</v>
      </c>
      <c r="I578" s="168" t="str">
        <f>cadetti!$N$49</f>
        <v>Gaetano Monticelli</v>
      </c>
      <c r="J578" s="168"/>
    </row>
    <row r="579" spans="1:10" ht="12.75">
      <c r="A579" s="121" t="s">
        <v>237</v>
      </c>
      <c r="B579" s="97">
        <v>14</v>
      </c>
      <c r="C579" s="167" t="str">
        <f>cadetti!$A$50</f>
        <v>Giuseppe Panebianco</v>
      </c>
      <c r="D579" s="167"/>
      <c r="E579" s="167" t="str">
        <f>cadetti!$B$50</f>
        <v>Marcello Bodin de Chatelard</v>
      </c>
      <c r="F579" s="167"/>
      <c r="G579" s="97">
        <f>cadetti!$D$50</f>
        <v>0</v>
      </c>
      <c r="H579" s="97">
        <f>cadetti!$E$50</f>
        <v>3</v>
      </c>
      <c r="I579" s="168" t="str">
        <f>cadetti!$N$50</f>
        <v>Carlo Alessi</v>
      </c>
      <c r="J579" s="168"/>
    </row>
    <row r="580" spans="1:10" ht="12.75">
      <c r="A580" s="121" t="s">
        <v>237</v>
      </c>
      <c r="B580" s="97">
        <v>15</v>
      </c>
      <c r="C580" s="167" t="str">
        <f>cadetti!$A$51</f>
        <v>Salvatore Cammarata</v>
      </c>
      <c r="D580" s="167"/>
      <c r="E580" s="167" t="str">
        <f>cadetti!$B$51</f>
        <v>Gianfranco Mastrantuono</v>
      </c>
      <c r="F580" s="167"/>
      <c r="G580" s="97">
        <f>cadetti!$D$51</f>
        <v>0</v>
      </c>
      <c r="H580" s="97">
        <f>cadetti!$E$51</f>
        <v>1</v>
      </c>
      <c r="I580" s="168" t="str">
        <f>cadetti!$N$51</f>
        <v>Riccardo Schito</v>
      </c>
      <c r="J580" s="168"/>
    </row>
    <row r="581" spans="1:10" ht="12.75">
      <c r="A581" s="121" t="s">
        <v>194</v>
      </c>
      <c r="B581" s="97">
        <v>16</v>
      </c>
      <c r="C581" s="136"/>
      <c r="D581" s="136"/>
      <c r="E581" s="136"/>
      <c r="F581" s="136"/>
      <c r="G581" s="97"/>
      <c r="H581" s="97"/>
      <c r="I581" s="137"/>
      <c r="J581" s="137"/>
    </row>
    <row r="582" spans="1:10" ht="12.75">
      <c r="A582" s="121" t="s">
        <v>194</v>
      </c>
      <c r="B582" s="97">
        <v>17</v>
      </c>
      <c r="C582" s="136"/>
      <c r="D582" s="136"/>
      <c r="E582" s="136"/>
      <c r="F582" s="136"/>
      <c r="G582" s="97"/>
      <c r="H582" s="97"/>
      <c r="I582" s="137"/>
      <c r="J582" s="137"/>
    </row>
    <row r="583" spans="1:10" ht="12.75">
      <c r="A583" s="121" t="s">
        <v>194</v>
      </c>
      <c r="B583" s="97">
        <v>18</v>
      </c>
      <c r="C583" s="136"/>
      <c r="D583" s="136" t="s">
        <v>195</v>
      </c>
      <c r="E583" s="136"/>
      <c r="F583" s="136"/>
      <c r="G583" s="97"/>
      <c r="H583" s="97"/>
      <c r="I583" s="137"/>
      <c r="J583" s="137"/>
    </row>
    <row r="584" spans="1:10" ht="12.75">
      <c r="A584" s="121" t="s">
        <v>194</v>
      </c>
      <c r="B584" s="97">
        <v>19</v>
      </c>
      <c r="C584" s="136"/>
      <c r="D584" s="136"/>
      <c r="E584" s="136"/>
      <c r="F584" s="136"/>
      <c r="G584" s="97"/>
      <c r="H584" s="97"/>
      <c r="I584" s="137"/>
      <c r="J584" s="137"/>
    </row>
    <row r="585" spans="1:10" ht="12.75">
      <c r="A585" s="121" t="s">
        <v>194</v>
      </c>
      <c r="B585" s="97">
        <v>20</v>
      </c>
      <c r="C585" s="136"/>
      <c r="D585" s="136"/>
      <c r="E585" s="136"/>
      <c r="F585" s="136" t="s">
        <v>196</v>
      </c>
      <c r="G585" s="97"/>
      <c r="H585" s="97"/>
      <c r="I585" s="137"/>
      <c r="J585" s="137"/>
    </row>
    <row r="586" spans="1:10" ht="12.75">
      <c r="A586" s="121" t="s">
        <v>194</v>
      </c>
      <c r="B586" s="97">
        <v>21</v>
      </c>
      <c r="C586" s="136"/>
      <c r="D586" s="136"/>
      <c r="E586" s="136"/>
      <c r="F586" s="136"/>
      <c r="G586" s="97"/>
      <c r="H586" s="97"/>
      <c r="I586" s="137"/>
      <c r="J586" s="137"/>
    </row>
    <row r="587" spans="1:10" ht="12.75">
      <c r="A587" s="121" t="s">
        <v>194</v>
      </c>
      <c r="B587" s="97">
        <v>22</v>
      </c>
      <c r="C587" s="136"/>
      <c r="D587" s="136" t="s">
        <v>235</v>
      </c>
      <c r="E587" s="136"/>
      <c r="F587" s="136"/>
      <c r="G587" s="97"/>
      <c r="H587" s="97"/>
      <c r="I587" s="137"/>
      <c r="J587" s="137"/>
    </row>
    <row r="588" spans="1:10" ht="12.75">
      <c r="A588" s="121" t="s">
        <v>194</v>
      </c>
      <c r="B588" s="97">
        <v>23</v>
      </c>
      <c r="C588" s="136"/>
      <c r="D588" s="136"/>
      <c r="E588" s="136"/>
      <c r="F588" s="136"/>
      <c r="G588" s="97"/>
      <c r="H588" s="97"/>
      <c r="I588" s="137"/>
      <c r="J588" s="137"/>
    </row>
    <row r="589" spans="1:10" ht="12.75">
      <c r="A589" s="121" t="s">
        <v>194</v>
      </c>
      <c r="B589" s="97">
        <v>24</v>
      </c>
      <c r="C589" s="136"/>
      <c r="D589" s="136"/>
      <c r="E589" s="136"/>
      <c r="F589" s="136" t="s">
        <v>233</v>
      </c>
      <c r="G589" s="97"/>
      <c r="H589" s="97"/>
      <c r="I589" s="137"/>
      <c r="J589" s="137"/>
    </row>
    <row r="590" spans="1:10" ht="12.75">
      <c r="A590" s="121" t="s">
        <v>194</v>
      </c>
      <c r="B590" s="97">
        <v>25</v>
      </c>
      <c r="C590" s="136"/>
      <c r="D590" s="136"/>
      <c r="E590" s="136"/>
      <c r="F590" s="136"/>
      <c r="G590" s="97"/>
      <c r="H590" s="97"/>
      <c r="I590" s="137"/>
      <c r="J590" s="137"/>
    </row>
    <row r="591" spans="1:10" ht="12.75">
      <c r="A591" s="121" t="s">
        <v>194</v>
      </c>
      <c r="B591" s="97">
        <v>26</v>
      </c>
      <c r="C591" s="136"/>
      <c r="D591" s="136" t="s">
        <v>234</v>
      </c>
      <c r="E591" s="136"/>
      <c r="F591" s="136"/>
      <c r="G591" s="97"/>
      <c r="H591" s="97"/>
      <c r="I591" s="137"/>
      <c r="J591" s="137"/>
    </row>
    <row r="592" spans="1:10" ht="12.75">
      <c r="A592" s="121" t="s">
        <v>194</v>
      </c>
      <c r="B592" s="97">
        <v>27</v>
      </c>
      <c r="C592" s="136"/>
      <c r="D592" s="136"/>
      <c r="E592" s="136"/>
      <c r="F592" s="136"/>
      <c r="G592" s="97"/>
      <c r="H592" s="97"/>
      <c r="I592" s="137"/>
      <c r="J592" s="137"/>
    </row>
    <row r="593" spans="1:10" ht="12.75">
      <c r="A593" s="121" t="s">
        <v>194</v>
      </c>
      <c r="B593" s="97">
        <v>28</v>
      </c>
      <c r="C593" s="136"/>
      <c r="D593" s="136"/>
      <c r="E593" s="136"/>
      <c r="F593" s="136" t="s">
        <v>236</v>
      </c>
      <c r="G593" s="97"/>
      <c r="H593" s="97"/>
      <c r="I593" s="137"/>
      <c r="J593" s="137"/>
    </row>
    <row r="594" spans="1:10" ht="12.75">
      <c r="A594" s="121" t="s">
        <v>194</v>
      </c>
      <c r="B594" s="97">
        <v>29</v>
      </c>
      <c r="C594" s="136"/>
      <c r="D594" s="136"/>
      <c r="E594" s="136"/>
      <c r="F594" s="136"/>
      <c r="G594" s="97"/>
      <c r="H594" s="97"/>
      <c r="I594" s="137"/>
      <c r="J594" s="137"/>
    </row>
    <row r="595" spans="1:10" ht="12.75">
      <c r="A595" s="121" t="s">
        <v>194</v>
      </c>
      <c r="B595" s="97">
        <v>30</v>
      </c>
      <c r="C595" s="136"/>
      <c r="D595" s="136"/>
      <c r="E595" s="136"/>
      <c r="F595" s="136"/>
      <c r="G595" s="97"/>
      <c r="H595" s="97"/>
      <c r="I595" s="137"/>
      <c r="J595" s="137"/>
    </row>
    <row r="596" spans="1:10" ht="12.75">
      <c r="A596" s="121"/>
      <c r="B596" s="97"/>
      <c r="C596" s="136"/>
      <c r="D596" s="136"/>
      <c r="E596" s="136"/>
      <c r="F596" s="136"/>
      <c r="G596" s="97"/>
      <c r="H596" s="97"/>
      <c r="I596" s="137"/>
      <c r="J596" s="137"/>
    </row>
    <row r="597" spans="1:10" ht="12.75">
      <c r="A597" s="121"/>
      <c r="B597" s="97"/>
      <c r="C597" s="136"/>
      <c r="D597" s="136"/>
      <c r="E597" s="136"/>
      <c r="F597" s="136"/>
      <c r="G597" s="97"/>
      <c r="H597" s="97"/>
      <c r="I597" s="137"/>
      <c r="J597" s="137"/>
    </row>
    <row r="598" spans="1:10" ht="12.75">
      <c r="A598" s="121"/>
      <c r="B598" s="97"/>
      <c r="C598" s="136"/>
      <c r="D598" s="136"/>
      <c r="E598" s="136"/>
      <c r="F598" s="136"/>
      <c r="G598" s="97"/>
      <c r="H598" s="97"/>
      <c r="I598" s="137"/>
      <c r="J598" s="137"/>
    </row>
    <row r="599" spans="1:10" ht="12.75">
      <c r="A599" s="121"/>
      <c r="B599" s="97"/>
      <c r="C599" s="136"/>
      <c r="D599" s="136"/>
      <c r="E599" s="136"/>
      <c r="F599" s="136"/>
      <c r="G599" s="97"/>
      <c r="H599" s="97"/>
      <c r="I599" s="137"/>
      <c r="J599" s="137"/>
    </row>
    <row r="600" spans="1:10" ht="12.75">
      <c r="A600" s="121"/>
      <c r="B600" s="97"/>
      <c r="C600" s="136"/>
      <c r="D600" s="136"/>
      <c r="E600" s="136"/>
      <c r="F600" s="136"/>
      <c r="G600" s="97"/>
      <c r="H600" s="97"/>
      <c r="I600" s="137"/>
      <c r="J600" s="137"/>
    </row>
    <row r="601" spans="1:10" ht="12.75">
      <c r="A601" s="121"/>
      <c r="B601" s="97"/>
      <c r="C601" s="136"/>
      <c r="D601" s="136"/>
      <c r="E601" s="136"/>
      <c r="F601" s="136"/>
      <c r="G601" s="97"/>
      <c r="H601" s="97"/>
      <c r="I601" s="137"/>
      <c r="J601" s="137"/>
    </row>
    <row r="602" spans="1:10" ht="12.75">
      <c r="A602" s="121"/>
      <c r="B602" s="97"/>
      <c r="C602" s="136"/>
      <c r="D602" s="136"/>
      <c r="E602" s="136"/>
      <c r="F602" s="136"/>
      <c r="G602" s="97"/>
      <c r="H602" s="97"/>
      <c r="I602" s="137"/>
      <c r="J602" s="137"/>
    </row>
    <row r="603" spans="1:10" ht="12.75">
      <c r="A603" s="121"/>
      <c r="B603" s="97"/>
      <c r="C603" s="136"/>
      <c r="D603" s="136"/>
      <c r="E603" s="136"/>
      <c r="F603" s="136"/>
      <c r="G603" s="97"/>
      <c r="H603" s="97"/>
      <c r="I603" s="137"/>
      <c r="J603" s="137"/>
    </row>
    <row r="604" spans="1:10" ht="12.75">
      <c r="A604" s="121"/>
      <c r="B604" s="97"/>
      <c r="C604" s="136"/>
      <c r="D604" s="136"/>
      <c r="E604" s="136"/>
      <c r="F604" s="136"/>
      <c r="G604" s="97"/>
      <c r="H604" s="97"/>
      <c r="I604" s="137"/>
      <c r="J604" s="137"/>
    </row>
    <row r="605" spans="1:10" ht="12.75">
      <c r="A605" s="121"/>
      <c r="B605" s="97"/>
      <c r="C605" s="136"/>
      <c r="D605" s="136"/>
      <c r="E605" s="136"/>
      <c r="F605" s="136"/>
      <c r="G605" s="97"/>
      <c r="H605" s="97"/>
      <c r="I605" s="137"/>
      <c r="J605" s="137"/>
    </row>
    <row r="606" spans="1:10" ht="12.75">
      <c r="A606" s="121"/>
      <c r="B606" s="97"/>
      <c r="C606" s="136"/>
      <c r="D606" s="136"/>
      <c r="E606" s="136"/>
      <c r="F606" s="136"/>
      <c r="G606" s="97"/>
      <c r="H606" s="97"/>
      <c r="I606" s="137"/>
      <c r="J606" s="137"/>
    </row>
    <row r="607" spans="1:10" ht="12.75">
      <c r="A607" s="121"/>
      <c r="B607" s="97"/>
      <c r="C607" s="136"/>
      <c r="D607" s="136"/>
      <c r="E607" s="136"/>
      <c r="F607" s="136"/>
      <c r="G607" s="97"/>
      <c r="H607" s="97"/>
      <c r="I607" s="137"/>
      <c r="J607" s="137"/>
    </row>
    <row r="608" spans="1:10" ht="12.75">
      <c r="A608" s="121"/>
      <c r="B608" s="97"/>
      <c r="C608" s="136"/>
      <c r="D608" s="136"/>
      <c r="E608" s="136"/>
      <c r="F608" s="136"/>
      <c r="G608" s="97"/>
      <c r="H608" s="97"/>
      <c r="I608" s="137"/>
      <c r="J608" s="137"/>
    </row>
    <row r="609" spans="1:10" ht="12.75">
      <c r="A609" s="121"/>
      <c r="B609" s="97"/>
      <c r="C609" s="136"/>
      <c r="D609" s="136"/>
      <c r="E609" s="136"/>
      <c r="F609" s="136"/>
      <c r="G609" s="97"/>
      <c r="H609" s="97"/>
      <c r="I609" s="137"/>
      <c r="J609" s="137"/>
    </row>
    <row r="610" spans="1:10" ht="12.75">
      <c r="A610" s="121"/>
      <c r="B610" s="97"/>
      <c r="C610" s="136"/>
      <c r="D610" s="136"/>
      <c r="E610" s="136"/>
      <c r="F610" s="136"/>
      <c r="G610" s="97"/>
      <c r="H610" s="97"/>
      <c r="I610" s="137"/>
      <c r="J610" s="137"/>
    </row>
    <row r="611" spans="1:10" ht="12.75">
      <c r="A611" s="121"/>
      <c r="B611" s="97"/>
      <c r="C611" s="136"/>
      <c r="D611" s="136"/>
      <c r="E611" s="136"/>
      <c r="F611" s="136"/>
      <c r="G611" s="97"/>
      <c r="H611" s="97"/>
      <c r="I611" s="137"/>
      <c r="J611" s="137"/>
    </row>
    <row r="612" spans="1:10" ht="12.75">
      <c r="A612" s="121"/>
      <c r="B612" s="97"/>
      <c r="C612" s="136"/>
      <c r="D612" s="136"/>
      <c r="E612" s="136"/>
      <c r="F612" s="136"/>
      <c r="G612" s="97"/>
      <c r="H612" s="97"/>
      <c r="I612" s="137"/>
      <c r="J612" s="137"/>
    </row>
    <row r="613" spans="1:10" ht="12.75">
      <c r="A613" s="121"/>
      <c r="B613" s="97"/>
      <c r="C613" s="136"/>
      <c r="D613" s="136"/>
      <c r="E613" s="136"/>
      <c r="F613" s="136"/>
      <c r="G613" s="97"/>
      <c r="H613" s="97"/>
      <c r="I613" s="137"/>
      <c r="J613" s="137"/>
    </row>
    <row r="615" spans="1:10" ht="12.75">
      <c r="A615" s="171" t="s">
        <v>227</v>
      </c>
      <c r="B615" s="171"/>
      <c r="C615" s="171"/>
      <c r="D615" s="171"/>
      <c r="E615" s="171"/>
      <c r="F615" s="171"/>
      <c r="G615" s="171"/>
      <c r="H615" s="171"/>
      <c r="I615" s="171"/>
      <c r="J615" s="171"/>
    </row>
    <row r="616" spans="1:10" ht="12.75">
      <c r="A616" s="171"/>
      <c r="B616" s="171"/>
      <c r="C616" s="171"/>
      <c r="D616" s="171"/>
      <c r="E616" s="171"/>
      <c r="F616" s="171"/>
      <c r="G616" s="171"/>
      <c r="H616" s="171"/>
      <c r="I616" s="171"/>
      <c r="J616" s="171"/>
    </row>
    <row r="618" spans="1:10" ht="12.75">
      <c r="A618" s="169" t="s">
        <v>254</v>
      </c>
      <c r="B618" s="169"/>
      <c r="C618" s="169"/>
      <c r="D618" s="169"/>
      <c r="E618" s="169"/>
      <c r="F618" s="169"/>
      <c r="G618" s="169"/>
      <c r="H618" s="169"/>
      <c r="I618" s="169"/>
      <c r="J618" s="169"/>
    </row>
    <row r="619" spans="1:2" ht="12.75">
      <c r="A619" s="1"/>
      <c r="B619" s="1"/>
    </row>
    <row r="620" spans="1:10" ht="12.75">
      <c r="A620" s="1" t="s">
        <v>228</v>
      </c>
      <c r="B620" s="1" t="s">
        <v>229</v>
      </c>
      <c r="C620" s="170" t="s">
        <v>46</v>
      </c>
      <c r="D620" s="170"/>
      <c r="E620" s="170" t="s">
        <v>47</v>
      </c>
      <c r="F620" s="170"/>
      <c r="G620" s="170" t="s">
        <v>41</v>
      </c>
      <c r="H620" s="170"/>
      <c r="I620" s="170" t="s">
        <v>42</v>
      </c>
      <c r="J620" s="170"/>
    </row>
    <row r="622" spans="1:10" ht="12.75">
      <c r="A622" s="121" t="s">
        <v>231</v>
      </c>
      <c r="B622" s="97">
        <v>1</v>
      </c>
      <c r="C622" s="167" t="str">
        <f>open!$A$146</f>
        <v>Massimo Bolognino</v>
      </c>
      <c r="D622" s="167"/>
      <c r="E622" s="167" t="str">
        <f>open!$B$146</f>
        <v>Alessandro Arca</v>
      </c>
      <c r="F622" s="167"/>
      <c r="G622" s="153">
        <f>open!$D$146</f>
        <v>3</v>
      </c>
      <c r="H622" s="153">
        <f>open!$E$146</f>
        <v>1</v>
      </c>
      <c r="I622" s="168" t="str">
        <f>open!$N$146</f>
        <v>Matteo Balboni</v>
      </c>
      <c r="J622" s="168"/>
    </row>
    <row r="623" spans="1:10" ht="12.75">
      <c r="A623" s="121" t="s">
        <v>231</v>
      </c>
      <c r="B623" s="97">
        <v>2</v>
      </c>
      <c r="C623" s="167" t="str">
        <f>open!$A$147</f>
        <v>Stefano Buono</v>
      </c>
      <c r="D623" s="167"/>
      <c r="E623" s="167" t="str">
        <f>open!$B$147</f>
        <v>Federico Mattiangeli</v>
      </c>
      <c r="F623" s="167"/>
      <c r="G623" s="153">
        <f>open!$D$147</f>
        <v>2</v>
      </c>
      <c r="H623" s="153">
        <f>open!$E$147</f>
        <v>3</v>
      </c>
      <c r="I623" s="168" t="str">
        <f>open!$N$147</f>
        <v>Andrea Di Vincenzo</v>
      </c>
      <c r="J623" s="168"/>
    </row>
    <row r="624" spans="1:10" ht="12.75">
      <c r="A624" s="121" t="s">
        <v>231</v>
      </c>
      <c r="B624" s="97">
        <v>3</v>
      </c>
      <c r="C624" s="167" t="str">
        <f>open!$A$148</f>
        <v>Michelangelo Mazzilli</v>
      </c>
      <c r="D624" s="167"/>
      <c r="E624" s="167" t="str">
        <f>open!$B$148</f>
        <v>Alex Iorio</v>
      </c>
      <c r="F624" s="167"/>
      <c r="G624" s="153">
        <f>open!$D$148</f>
        <v>0</v>
      </c>
      <c r="H624" s="153">
        <f>open!$E$148</f>
        <v>4</v>
      </c>
      <c r="I624" s="168" t="str">
        <f>open!$N$148</f>
        <v>Lucio Canicchio</v>
      </c>
      <c r="J624" s="168"/>
    </row>
    <row r="625" spans="1:10" ht="12.75">
      <c r="A625" s="121" t="s">
        <v>231</v>
      </c>
      <c r="B625" s="97">
        <v>4</v>
      </c>
      <c r="C625" s="167" t="str">
        <f>open!$A$213</f>
        <v>Massimiliano Croatti</v>
      </c>
      <c r="D625" s="167"/>
      <c r="E625" s="167" t="str">
        <f>open!$B$213</f>
        <v>Enzo Giannarelli</v>
      </c>
      <c r="F625" s="167"/>
      <c r="G625" s="153">
        <f>open!$D$213</f>
        <v>5</v>
      </c>
      <c r="H625" s="153">
        <f>open!$E$213</f>
        <v>0</v>
      </c>
      <c r="I625" s="168" t="str">
        <f>open!$N$213</f>
        <v>Andrea Cucit</v>
      </c>
      <c r="J625" s="168"/>
    </row>
    <row r="626" spans="1:10" ht="12.75">
      <c r="A626" s="121" t="s">
        <v>231</v>
      </c>
      <c r="B626" s="97">
        <v>5</v>
      </c>
      <c r="C626" s="167" t="str">
        <f>open!$A$214</f>
        <v>Gianfranco Calonico</v>
      </c>
      <c r="D626" s="167"/>
      <c r="E626" s="167" t="str">
        <f>open!$B$214</f>
        <v>Gabriele Silveri</v>
      </c>
      <c r="F626" s="167"/>
      <c r="G626" s="153">
        <f>open!$D$214</f>
        <v>1</v>
      </c>
      <c r="H626" s="153">
        <f>open!$E$214</f>
        <v>0</v>
      </c>
      <c r="I626" s="168" t="str">
        <f>open!$N$214</f>
        <v>Mario Corradi</v>
      </c>
      <c r="J626" s="168"/>
    </row>
    <row r="627" spans="1:10" ht="12.75">
      <c r="A627" s="121" t="s">
        <v>231</v>
      </c>
      <c r="B627" s="97">
        <v>6</v>
      </c>
      <c r="C627" s="167" t="str">
        <f>open!$A$215</f>
        <v>Mattia Stoto</v>
      </c>
      <c r="D627" s="167"/>
      <c r="E627" s="167" t="str">
        <f>open!$B$215</f>
        <v>Alessandro Mastopasqua</v>
      </c>
      <c r="F627" s="167"/>
      <c r="G627" s="153">
        <f>open!$D$215</f>
        <v>1</v>
      </c>
      <c r="H627" s="153">
        <f>open!$E$215</f>
        <v>3</v>
      </c>
      <c r="I627" s="168" t="str">
        <f>open!$N$215</f>
        <v>Fabio Stellato</v>
      </c>
      <c r="J627" s="168"/>
    </row>
    <row r="628" spans="1:10" ht="12.75">
      <c r="A628" s="121" t="s">
        <v>231</v>
      </c>
      <c r="B628" s="97">
        <v>7</v>
      </c>
      <c r="C628" s="167" t="str">
        <f>open!$A$216</f>
        <v>Luca Gentile</v>
      </c>
      <c r="D628" s="167"/>
      <c r="E628" s="167" t="str">
        <f>open!$B$216</f>
        <v>Simone Di Pierro</v>
      </c>
      <c r="F628" s="167"/>
      <c r="G628" s="153">
        <f>open!$D$216</f>
        <v>1</v>
      </c>
      <c r="H628" s="153">
        <f>open!$E$216</f>
        <v>0</v>
      </c>
      <c r="I628" s="168" t="str">
        <f>open!$N$216</f>
        <v>Daniele Calcagno</v>
      </c>
      <c r="J628" s="168"/>
    </row>
    <row r="629" spans="1:10" ht="12.75">
      <c r="A629" s="121" t="s">
        <v>232</v>
      </c>
      <c r="B629" s="97">
        <v>8</v>
      </c>
      <c r="C629" s="167" t="str">
        <f>veterani!$A$115</f>
        <v>Federico Pisca</v>
      </c>
      <c r="D629" s="167"/>
      <c r="E629" s="167" t="str">
        <f>veterani!$B$115</f>
        <v>Giovanni Guercia</v>
      </c>
      <c r="F629" s="167"/>
      <c r="G629" s="153">
        <f>veterani!$D$115</f>
        <v>4</v>
      </c>
      <c r="H629" s="153">
        <f>veterani!$E$115</f>
        <v>0</v>
      </c>
      <c r="I629" s="168" t="str">
        <f>veterani!$N$115</f>
        <v>Antonello Dalia</v>
      </c>
      <c r="J629" s="168"/>
    </row>
    <row r="630" spans="1:10" ht="12.75">
      <c r="A630" s="121" t="s">
        <v>232</v>
      </c>
      <c r="B630" s="97">
        <v>9</v>
      </c>
      <c r="C630" s="167" t="str">
        <f>veterani!$A$116</f>
        <v>Marco Lauretti</v>
      </c>
      <c r="D630" s="167"/>
      <c r="E630" s="167" t="str">
        <f>veterani!$B$116</f>
        <v>Marcello Scarduelli</v>
      </c>
      <c r="F630" s="167"/>
      <c r="G630" s="153">
        <f>veterani!$D$116</f>
        <v>5</v>
      </c>
      <c r="H630" s="153">
        <f>veterani!$E$116</f>
        <v>0</v>
      </c>
      <c r="I630" s="168" t="str">
        <f>veterani!$N$116</f>
        <v>Riccardo Marinucci</v>
      </c>
      <c r="J630" s="168"/>
    </row>
    <row r="631" spans="1:10" ht="12.75">
      <c r="A631" s="121" t="s">
        <v>232</v>
      </c>
      <c r="B631" s="97">
        <v>10</v>
      </c>
      <c r="C631" s="167" t="str">
        <f>veterani!$A$31</f>
        <v>Livio Cerullo</v>
      </c>
      <c r="D631" s="167"/>
      <c r="E631" s="167" t="str">
        <f>veterani!$B$31</f>
        <v>Alessandro Toni</v>
      </c>
      <c r="F631" s="167"/>
      <c r="G631" s="153">
        <f>veterani!$D$31</f>
        <v>0</v>
      </c>
      <c r="H631" s="153">
        <f>veterani!$E$31</f>
        <v>0</v>
      </c>
      <c r="I631" s="168" t="str">
        <f>veterani!$N$31</f>
        <v>Alberto La Rosa</v>
      </c>
      <c r="J631" s="168"/>
    </row>
    <row r="632" spans="1:10" ht="12.75">
      <c r="A632" s="121" t="s">
        <v>232</v>
      </c>
      <c r="B632" s="97">
        <v>11</v>
      </c>
      <c r="C632" s="167" t="str">
        <f>veterani!$A$32</f>
        <v>Emilio Richichi</v>
      </c>
      <c r="D632" s="167"/>
      <c r="E632" s="167" t="str">
        <f>veterani!$B$32</f>
        <v>Ugo Murgia</v>
      </c>
      <c r="F632" s="167"/>
      <c r="G632" s="153">
        <f>veterani!$D$32</f>
        <v>5</v>
      </c>
      <c r="H632" s="153">
        <f>veterani!$E$32</f>
        <v>2</v>
      </c>
      <c r="I632" s="168" t="str">
        <f>veterani!$N$32</f>
        <v>Giovanni Guercia</v>
      </c>
      <c r="J632" s="168"/>
    </row>
    <row r="633" spans="1:10" ht="12.75">
      <c r="A633" s="121" t="s">
        <v>232</v>
      </c>
      <c r="B633" s="97">
        <v>12</v>
      </c>
      <c r="C633" s="167" t="str">
        <f>veterani!$A$33</f>
        <v>Mauro Manganello</v>
      </c>
      <c r="D633" s="167"/>
      <c r="E633" s="167" t="str">
        <f>veterani!$B$33</f>
        <v>Claudio Dogali</v>
      </c>
      <c r="F633" s="167"/>
      <c r="G633" s="153">
        <f>veterani!$D$33</f>
        <v>2</v>
      </c>
      <c r="H633" s="153">
        <f>veterani!$E$33</f>
        <v>1</v>
      </c>
      <c r="I633" s="168" t="str">
        <f>veterani!$N$33</f>
        <v>Antonio Gentile</v>
      </c>
      <c r="J633" s="168"/>
    </row>
    <row r="634" spans="1:10" ht="12.75">
      <c r="A634" s="121" t="s">
        <v>237</v>
      </c>
      <c r="B634" s="97">
        <v>13</v>
      </c>
      <c r="C634" s="167" t="str">
        <f>cadetti!$A$52</f>
        <v>Gaetano Monticelli</v>
      </c>
      <c r="D634" s="167"/>
      <c r="E634" s="167" t="str">
        <f>cadetti!$B$52</f>
        <v>Luca Salvadori</v>
      </c>
      <c r="F634" s="167"/>
      <c r="G634" s="153">
        <f>cadetti!$D$52</f>
        <v>3</v>
      </c>
      <c r="H634" s="153">
        <f>cadetti!$E$52</f>
        <v>1</v>
      </c>
      <c r="I634" s="168" t="str">
        <f>cadetti!$N$52</f>
        <v>Matteo Resca</v>
      </c>
      <c r="J634" s="168"/>
    </row>
    <row r="635" spans="1:10" ht="12.75">
      <c r="A635" s="121" t="s">
        <v>237</v>
      </c>
      <c r="B635" s="97">
        <v>14</v>
      </c>
      <c r="C635" s="167" t="str">
        <f>cadetti!$A$53</f>
        <v>Riccardo Schito</v>
      </c>
      <c r="D635" s="167"/>
      <c r="E635" s="167" t="str">
        <f>cadetti!$B$53</f>
        <v>Carlo Alessi</v>
      </c>
      <c r="F635" s="167"/>
      <c r="G635" s="153">
        <f>cadetti!$D$53</f>
        <v>4</v>
      </c>
      <c r="H635" s="153">
        <f>cadetti!$E$53</f>
        <v>5</v>
      </c>
      <c r="I635" s="168" t="str">
        <f>cadetti!$N$53</f>
        <v>Alberto Gagliardi</v>
      </c>
      <c r="J635" s="168"/>
    </row>
    <row r="636" spans="1:10" ht="12.75">
      <c r="A636" s="121" t="s">
        <v>237</v>
      </c>
      <c r="B636" s="97">
        <v>15</v>
      </c>
      <c r="C636" s="167" t="str">
        <f>cadetti!$A$54</f>
        <v>Marcello Bodin de Chatelard</v>
      </c>
      <c r="D636" s="167"/>
      <c r="E636" s="167" t="str">
        <f>cadetti!$B$54</f>
        <v>Salvatore Cammarata</v>
      </c>
      <c r="F636" s="167"/>
      <c r="G636" s="153">
        <f>cadetti!$D$54</f>
        <v>1</v>
      </c>
      <c r="H636" s="153">
        <f>cadetti!$E$54</f>
        <v>0</v>
      </c>
      <c r="I636" s="168" t="str">
        <f>cadetti!$N$54</f>
        <v>Gianfranco Mastrantuono</v>
      </c>
      <c r="J636" s="168"/>
    </row>
    <row r="637" spans="1:10" ht="12.75">
      <c r="A637" s="121" t="s">
        <v>194</v>
      </c>
      <c r="B637" s="97">
        <v>16</v>
      </c>
      <c r="C637" s="136"/>
      <c r="D637" s="136"/>
      <c r="E637" s="136"/>
      <c r="F637" s="136"/>
      <c r="G637" s="97"/>
      <c r="H637" s="97"/>
      <c r="I637" s="137"/>
      <c r="J637" s="137"/>
    </row>
    <row r="638" spans="1:10" ht="12.75">
      <c r="A638" s="121" t="s">
        <v>194</v>
      </c>
      <c r="B638" s="97">
        <v>17</v>
      </c>
      <c r="C638" s="136"/>
      <c r="D638" s="136"/>
      <c r="E638" s="136"/>
      <c r="F638" s="136"/>
      <c r="G638" s="97"/>
      <c r="H638" s="97"/>
      <c r="I638" s="137"/>
      <c r="J638" s="137"/>
    </row>
    <row r="639" spans="1:10" ht="12.75">
      <c r="A639" s="121" t="s">
        <v>194</v>
      </c>
      <c r="B639" s="97">
        <v>18</v>
      </c>
      <c r="C639" s="136"/>
      <c r="D639" s="136" t="s">
        <v>195</v>
      </c>
      <c r="E639" s="136"/>
      <c r="F639" s="136"/>
      <c r="G639" s="97"/>
      <c r="H639" s="97"/>
      <c r="I639" s="137"/>
      <c r="J639" s="137"/>
    </row>
    <row r="640" spans="1:10" ht="12.75">
      <c r="A640" s="121" t="s">
        <v>194</v>
      </c>
      <c r="B640" s="97">
        <v>19</v>
      </c>
      <c r="C640" s="136"/>
      <c r="D640" s="136"/>
      <c r="E640" s="136"/>
      <c r="F640" s="136"/>
      <c r="G640" s="97"/>
      <c r="H640" s="97"/>
      <c r="I640" s="137"/>
      <c r="J640" s="137"/>
    </row>
    <row r="641" spans="1:10" ht="12.75">
      <c r="A641" s="121" t="s">
        <v>194</v>
      </c>
      <c r="B641" s="97">
        <v>20</v>
      </c>
      <c r="C641" s="136"/>
      <c r="D641" s="136"/>
      <c r="E641" s="136"/>
      <c r="F641" s="136" t="s">
        <v>196</v>
      </c>
      <c r="G641" s="97"/>
      <c r="H641" s="97"/>
      <c r="I641" s="137"/>
      <c r="J641" s="137"/>
    </row>
    <row r="642" spans="1:10" ht="12.75">
      <c r="A642" s="121" t="s">
        <v>194</v>
      </c>
      <c r="B642" s="97">
        <v>21</v>
      </c>
      <c r="C642" s="136"/>
      <c r="D642" s="136"/>
      <c r="E642" s="136"/>
      <c r="F642" s="136"/>
      <c r="G642" s="97"/>
      <c r="H642" s="97"/>
      <c r="I642" s="137"/>
      <c r="J642" s="137"/>
    </row>
    <row r="643" spans="1:10" ht="12.75">
      <c r="A643" s="121" t="s">
        <v>194</v>
      </c>
      <c r="B643" s="97">
        <v>22</v>
      </c>
      <c r="C643" s="136"/>
      <c r="D643" s="136" t="s">
        <v>235</v>
      </c>
      <c r="E643" s="136"/>
      <c r="F643" s="136"/>
      <c r="G643" s="97"/>
      <c r="H643" s="97"/>
      <c r="I643" s="137"/>
      <c r="J643" s="137"/>
    </row>
    <row r="644" spans="1:10" ht="12.75">
      <c r="A644" s="121" t="s">
        <v>194</v>
      </c>
      <c r="B644" s="97">
        <v>23</v>
      </c>
      <c r="C644" s="136"/>
      <c r="D644" s="136"/>
      <c r="E644" s="136"/>
      <c r="F644" s="136"/>
      <c r="G644" s="97"/>
      <c r="H644" s="97"/>
      <c r="I644" s="137"/>
      <c r="J644" s="137"/>
    </row>
    <row r="645" spans="1:10" ht="12.75">
      <c r="A645" s="121" t="s">
        <v>194</v>
      </c>
      <c r="B645" s="97">
        <v>24</v>
      </c>
      <c r="C645" s="136"/>
      <c r="D645" s="136"/>
      <c r="E645" s="136"/>
      <c r="F645" s="136" t="s">
        <v>233</v>
      </c>
      <c r="G645" s="97"/>
      <c r="H645" s="97"/>
      <c r="I645" s="137"/>
      <c r="J645" s="137"/>
    </row>
    <row r="646" spans="1:10" ht="12.75">
      <c r="A646" s="121" t="s">
        <v>194</v>
      </c>
      <c r="B646" s="97">
        <v>25</v>
      </c>
      <c r="C646" s="136"/>
      <c r="D646" s="136"/>
      <c r="E646" s="136"/>
      <c r="F646" s="136"/>
      <c r="G646" s="97"/>
      <c r="H646" s="97"/>
      <c r="I646" s="137"/>
      <c r="J646" s="137"/>
    </row>
    <row r="647" spans="1:10" ht="12.75">
      <c r="A647" s="121" t="s">
        <v>194</v>
      </c>
      <c r="B647" s="97">
        <v>26</v>
      </c>
      <c r="C647" s="136"/>
      <c r="D647" s="136" t="s">
        <v>234</v>
      </c>
      <c r="E647" s="136"/>
      <c r="F647" s="136"/>
      <c r="G647" s="97"/>
      <c r="H647" s="97"/>
      <c r="I647" s="137"/>
      <c r="J647" s="137"/>
    </row>
    <row r="648" spans="1:10" ht="12.75">
      <c r="A648" s="121" t="s">
        <v>194</v>
      </c>
      <c r="B648" s="97">
        <v>27</v>
      </c>
      <c r="C648" s="136"/>
      <c r="D648" s="136"/>
      <c r="E648" s="136"/>
      <c r="F648" s="136"/>
      <c r="G648" s="97"/>
      <c r="H648" s="97"/>
      <c r="I648" s="137"/>
      <c r="J648" s="137"/>
    </row>
    <row r="649" spans="1:10" ht="12.75">
      <c r="A649" s="121" t="s">
        <v>194</v>
      </c>
      <c r="B649" s="97">
        <v>28</v>
      </c>
      <c r="C649" s="136"/>
      <c r="D649" s="136"/>
      <c r="E649" s="136"/>
      <c r="F649" s="136" t="s">
        <v>236</v>
      </c>
      <c r="G649" s="97"/>
      <c r="H649" s="97"/>
      <c r="I649" s="137"/>
      <c r="J649" s="137"/>
    </row>
    <row r="650" spans="1:10" ht="12.75">
      <c r="A650" s="121" t="s">
        <v>194</v>
      </c>
      <c r="B650" s="97">
        <v>29</v>
      </c>
      <c r="C650" s="136"/>
      <c r="D650" s="136"/>
      <c r="E650" s="136"/>
      <c r="F650" s="136"/>
      <c r="G650" s="97"/>
      <c r="H650" s="97"/>
      <c r="I650" s="137"/>
      <c r="J650" s="137"/>
    </row>
    <row r="651" spans="1:10" ht="12.75">
      <c r="A651" s="121" t="s">
        <v>194</v>
      </c>
      <c r="B651" s="97">
        <v>30</v>
      </c>
      <c r="C651" s="136"/>
      <c r="D651" s="136"/>
      <c r="E651" s="136"/>
      <c r="F651" s="136"/>
      <c r="G651" s="97"/>
      <c r="H651" s="97"/>
      <c r="I651" s="137"/>
      <c r="J651" s="137"/>
    </row>
    <row r="652" spans="1:10" ht="12.75">
      <c r="A652" s="121"/>
      <c r="B652" s="97"/>
      <c r="C652" s="136"/>
      <c r="D652" s="136"/>
      <c r="E652" s="136"/>
      <c r="F652" s="136"/>
      <c r="G652" s="97"/>
      <c r="H652" s="97"/>
      <c r="I652" s="137"/>
      <c r="J652" s="137"/>
    </row>
    <row r="653" spans="1:10" ht="12.75">
      <c r="A653" s="121"/>
      <c r="B653" s="97"/>
      <c r="C653" s="136"/>
      <c r="D653" s="136"/>
      <c r="E653" s="136"/>
      <c r="F653" s="136"/>
      <c r="G653" s="97"/>
      <c r="H653" s="97"/>
      <c r="I653" s="137"/>
      <c r="J653" s="137"/>
    </row>
    <row r="654" spans="1:10" ht="12.75">
      <c r="A654" s="121"/>
      <c r="B654" s="97"/>
      <c r="C654" s="136"/>
      <c r="D654" s="136"/>
      <c r="E654" s="136"/>
      <c r="F654" s="136"/>
      <c r="G654" s="97"/>
      <c r="H654" s="97"/>
      <c r="I654" s="137"/>
      <c r="J654" s="137"/>
    </row>
    <row r="655" spans="1:10" ht="12.75">
      <c r="A655" s="121"/>
      <c r="B655" s="97"/>
      <c r="C655" s="136"/>
      <c r="D655" s="136"/>
      <c r="E655" s="136"/>
      <c r="F655" s="136"/>
      <c r="G655" s="97"/>
      <c r="H655" s="97"/>
      <c r="I655" s="137"/>
      <c r="J655" s="137"/>
    </row>
    <row r="656" spans="1:10" ht="12.75">
      <c r="A656" s="121"/>
      <c r="B656" s="97"/>
      <c r="C656" s="136"/>
      <c r="D656" s="136"/>
      <c r="E656" s="136"/>
      <c r="F656" s="136"/>
      <c r="G656" s="97"/>
      <c r="H656" s="97"/>
      <c r="I656" s="137"/>
      <c r="J656" s="137"/>
    </row>
    <row r="657" spans="1:10" ht="12.75">
      <c r="A657" s="121"/>
      <c r="B657" s="97"/>
      <c r="C657" s="136"/>
      <c r="D657" s="136"/>
      <c r="E657" s="136"/>
      <c r="F657" s="136"/>
      <c r="G657" s="97"/>
      <c r="H657" s="97"/>
      <c r="I657" s="137"/>
      <c r="J657" s="137"/>
    </row>
    <row r="658" spans="1:10" ht="12.75">
      <c r="A658" s="121"/>
      <c r="B658" s="97"/>
      <c r="C658" s="136"/>
      <c r="D658" s="136"/>
      <c r="E658" s="136"/>
      <c r="F658" s="136"/>
      <c r="G658" s="97"/>
      <c r="H658" s="97"/>
      <c r="I658" s="137"/>
      <c r="J658" s="137"/>
    </row>
    <row r="659" spans="1:10" ht="12.75">
      <c r="A659" s="121"/>
      <c r="B659" s="97"/>
      <c r="C659" s="136"/>
      <c r="D659" s="136"/>
      <c r="E659" s="136"/>
      <c r="F659" s="136"/>
      <c r="G659" s="97"/>
      <c r="H659" s="97"/>
      <c r="I659" s="137"/>
      <c r="J659" s="137"/>
    </row>
    <row r="660" spans="1:10" ht="12.75">
      <c r="A660" s="121"/>
      <c r="B660" s="97"/>
      <c r="C660" s="136"/>
      <c r="D660" s="136"/>
      <c r="E660" s="136"/>
      <c r="F660" s="136"/>
      <c r="G660" s="97"/>
      <c r="H660" s="97"/>
      <c r="I660" s="137"/>
      <c r="J660" s="137"/>
    </row>
    <row r="661" spans="1:10" ht="12.75">
      <c r="A661" s="121"/>
      <c r="B661" s="97"/>
      <c r="C661" s="136"/>
      <c r="D661" s="136"/>
      <c r="E661" s="136"/>
      <c r="F661" s="136"/>
      <c r="G661" s="97"/>
      <c r="H661" s="97"/>
      <c r="I661" s="137"/>
      <c r="J661" s="137"/>
    </row>
    <row r="662" spans="1:10" ht="12.75">
      <c r="A662" s="121"/>
      <c r="B662" s="97"/>
      <c r="C662" s="136"/>
      <c r="D662" s="136"/>
      <c r="E662" s="136"/>
      <c r="F662" s="136"/>
      <c r="G662" s="97"/>
      <c r="H662" s="97"/>
      <c r="I662" s="137"/>
      <c r="J662" s="137"/>
    </row>
    <row r="663" spans="1:10" ht="12.75">
      <c r="A663" s="121"/>
      <c r="B663" s="97"/>
      <c r="C663" s="136"/>
      <c r="D663" s="136"/>
      <c r="E663" s="136"/>
      <c r="F663" s="136"/>
      <c r="G663" s="97"/>
      <c r="H663" s="97"/>
      <c r="I663" s="137"/>
      <c r="J663" s="137"/>
    </row>
    <row r="664" spans="1:10" ht="12.75">
      <c r="A664" s="121"/>
      <c r="B664" s="97"/>
      <c r="C664" s="136"/>
      <c r="D664" s="136"/>
      <c r="E664" s="136"/>
      <c r="F664" s="136"/>
      <c r="G664" s="97"/>
      <c r="H664" s="97"/>
      <c r="I664" s="137"/>
      <c r="J664" s="137"/>
    </row>
    <row r="665" spans="1:10" ht="12.75">
      <c r="A665" s="121"/>
      <c r="B665" s="97"/>
      <c r="C665" s="136"/>
      <c r="D665" s="136"/>
      <c r="E665" s="136"/>
      <c r="F665" s="136"/>
      <c r="G665" s="97"/>
      <c r="H665" s="97"/>
      <c r="I665" s="137"/>
      <c r="J665" s="137"/>
    </row>
    <row r="666" spans="1:10" ht="12.75">
      <c r="A666" s="121"/>
      <c r="B666" s="97"/>
      <c r="C666" s="136"/>
      <c r="D666" s="136"/>
      <c r="E666" s="136"/>
      <c r="F666" s="136"/>
      <c r="G666" s="97"/>
      <c r="H666" s="97"/>
      <c r="I666" s="137"/>
      <c r="J666" s="137"/>
    </row>
    <row r="667" spans="1:10" ht="12.75">
      <c r="A667" s="121"/>
      <c r="B667" s="97"/>
      <c r="C667" s="136"/>
      <c r="D667" s="136"/>
      <c r="E667" s="136"/>
      <c r="F667" s="136"/>
      <c r="G667" s="97"/>
      <c r="H667" s="97"/>
      <c r="I667" s="137"/>
      <c r="J667" s="137"/>
    </row>
    <row r="668" spans="1:10" ht="12.75">
      <c r="A668" s="121"/>
      <c r="B668" s="97"/>
      <c r="C668" s="136"/>
      <c r="D668" s="136"/>
      <c r="E668" s="136"/>
      <c r="F668" s="136"/>
      <c r="G668" s="97"/>
      <c r="H668" s="97"/>
      <c r="I668" s="137"/>
      <c r="J668" s="137"/>
    </row>
    <row r="669" spans="1:10" ht="12.75">
      <c r="A669" s="121"/>
      <c r="B669" s="97"/>
      <c r="C669" s="136"/>
      <c r="D669" s="136"/>
      <c r="E669" s="136"/>
      <c r="F669" s="136"/>
      <c r="G669" s="97"/>
      <c r="H669" s="97"/>
      <c r="I669" s="137"/>
      <c r="J669" s="137"/>
    </row>
    <row r="671" spans="1:10" ht="12.75">
      <c r="A671" s="171" t="s">
        <v>227</v>
      </c>
      <c r="B671" s="171"/>
      <c r="C671" s="171"/>
      <c r="D671" s="171"/>
      <c r="E671" s="171"/>
      <c r="F671" s="171"/>
      <c r="G671" s="171"/>
      <c r="H671" s="171"/>
      <c r="I671" s="171"/>
      <c r="J671" s="171"/>
    </row>
    <row r="672" spans="1:10" ht="12.75">
      <c r="A672" s="171"/>
      <c r="B672" s="171"/>
      <c r="C672" s="171"/>
      <c r="D672" s="171"/>
      <c r="E672" s="171"/>
      <c r="F672" s="171"/>
      <c r="G672" s="171"/>
      <c r="H672" s="171"/>
      <c r="I672" s="171"/>
      <c r="J672" s="171"/>
    </row>
    <row r="674" spans="1:10" ht="12.75">
      <c r="A674" s="169" t="s">
        <v>255</v>
      </c>
      <c r="B674" s="169"/>
      <c r="C674" s="169"/>
      <c r="D674" s="169"/>
      <c r="E674" s="169"/>
      <c r="F674" s="169"/>
      <c r="G674" s="169"/>
      <c r="H674" s="169"/>
      <c r="I674" s="169"/>
      <c r="J674" s="169"/>
    </row>
    <row r="675" spans="1:2" ht="12.75">
      <c r="A675" s="1"/>
      <c r="B675" s="1"/>
    </row>
    <row r="676" spans="1:10" ht="12.75">
      <c r="A676" s="1" t="s">
        <v>228</v>
      </c>
      <c r="B676" s="1" t="s">
        <v>229</v>
      </c>
      <c r="C676" s="170" t="s">
        <v>46</v>
      </c>
      <c r="D676" s="170"/>
      <c r="E676" s="170" t="s">
        <v>47</v>
      </c>
      <c r="F676" s="170"/>
      <c r="G676" s="170" t="s">
        <v>41</v>
      </c>
      <c r="H676" s="170"/>
      <c r="I676" s="170" t="s">
        <v>42</v>
      </c>
      <c r="J676" s="170"/>
    </row>
    <row r="678" spans="1:10" ht="12.75">
      <c r="A678" s="121" t="s">
        <v>231</v>
      </c>
      <c r="B678" s="97">
        <v>1</v>
      </c>
      <c r="C678" s="167" t="str">
        <f>open!$A$34</f>
        <v>Daniele Pochesci</v>
      </c>
      <c r="D678" s="167"/>
      <c r="E678" s="167" t="str">
        <f>open!$B$34</f>
        <v>Fabrizio Fedele</v>
      </c>
      <c r="F678" s="167"/>
      <c r="G678" s="75">
        <f>open!$D$34</f>
        <v>5</v>
      </c>
      <c r="H678" s="75">
        <f>open!$E$34</f>
        <v>1</v>
      </c>
      <c r="I678" s="168" t="str">
        <f>open!$N$34</f>
        <v>Alex Iorio</v>
      </c>
      <c r="J678" s="168"/>
    </row>
    <row r="679" spans="1:10" ht="12.75">
      <c r="A679" s="121" t="s">
        <v>231</v>
      </c>
      <c r="B679" s="97">
        <v>2</v>
      </c>
      <c r="C679" s="167" t="str">
        <f>open!$A$35</f>
        <v>Andrea Lampugnani</v>
      </c>
      <c r="D679" s="167"/>
      <c r="E679" s="167" t="str">
        <f>open!$B$35</f>
        <v>Orlando De Luca</v>
      </c>
      <c r="F679" s="167"/>
      <c r="G679" s="75">
        <f>open!$D$35</f>
        <v>3</v>
      </c>
      <c r="H679" s="75">
        <f>open!$E$35</f>
        <v>1</v>
      </c>
      <c r="I679" s="168" t="str">
        <f>open!$N$35</f>
        <v>Federico Mattiangeli</v>
      </c>
      <c r="J679" s="168"/>
    </row>
    <row r="680" spans="1:10" ht="12.75">
      <c r="A680" s="121" t="s">
        <v>231</v>
      </c>
      <c r="B680" s="97">
        <v>3</v>
      </c>
      <c r="C680" s="167" t="str">
        <f>open!$A$36</f>
        <v>Emanuele Licheri</v>
      </c>
      <c r="D680" s="167"/>
      <c r="E680" s="167" t="str">
        <f>open!$B$36</f>
        <v>Edoardo Bellotto</v>
      </c>
      <c r="F680" s="167"/>
      <c r="G680" s="75">
        <f>open!$D$36</f>
        <v>2</v>
      </c>
      <c r="H680" s="75">
        <f>open!$E$36</f>
        <v>1</v>
      </c>
      <c r="I680" s="168" t="str">
        <f>open!$N$36</f>
        <v>Alessandro Arca</v>
      </c>
      <c r="J680" s="168"/>
    </row>
    <row r="681" spans="1:10" ht="12.75">
      <c r="A681" s="121" t="s">
        <v>231</v>
      </c>
      <c r="B681" s="97">
        <v>4</v>
      </c>
      <c r="C681" s="167" t="str">
        <f>open!$A$88</f>
        <v>Lucio Canicchio</v>
      </c>
      <c r="D681" s="167"/>
      <c r="E681" s="167" t="str">
        <f>open!$B$88</f>
        <v>Matteo Balboni</v>
      </c>
      <c r="F681" s="167"/>
      <c r="G681" s="75">
        <f>open!$D$88</f>
        <v>1</v>
      </c>
      <c r="H681" s="75">
        <f>open!$E$88</f>
        <v>3</v>
      </c>
      <c r="I681" s="168" t="str">
        <f>open!$N$88</f>
        <v>Michelangelo Mazzilli</v>
      </c>
      <c r="J681" s="168"/>
    </row>
    <row r="682" spans="1:10" ht="12.75">
      <c r="A682" s="121" t="s">
        <v>231</v>
      </c>
      <c r="B682" s="97">
        <v>5</v>
      </c>
      <c r="C682" s="167" t="str">
        <f>open!$A$89</f>
        <v>Daniele Calcagno</v>
      </c>
      <c r="D682" s="167"/>
      <c r="E682" s="167" t="str">
        <f>open!$B$89</f>
        <v>Fabio Stellato</v>
      </c>
      <c r="F682" s="167"/>
      <c r="G682" s="75">
        <f>open!$D$89</f>
        <v>0</v>
      </c>
      <c r="H682" s="75">
        <f>open!$E$89</f>
        <v>2</v>
      </c>
      <c r="I682" s="168" t="str">
        <f>open!$N$89</f>
        <v>Mauro Petrini</v>
      </c>
      <c r="J682" s="168"/>
    </row>
    <row r="683" spans="1:10" ht="12.75">
      <c r="A683" s="121" t="s">
        <v>231</v>
      </c>
      <c r="B683" s="97">
        <v>6</v>
      </c>
      <c r="C683" s="167" t="str">
        <f>open!$A$90</f>
        <v>Mario Corradi</v>
      </c>
      <c r="D683" s="167"/>
      <c r="E683" s="167" t="str">
        <f>open!$B$90</f>
        <v>Andrea Cucit</v>
      </c>
      <c r="F683" s="167"/>
      <c r="G683" s="75">
        <f>open!$D$90</f>
        <v>3</v>
      </c>
      <c r="H683" s="75">
        <f>open!$E$90</f>
        <v>0</v>
      </c>
      <c r="I683" s="168" t="str">
        <f>open!$N$90</f>
        <v>Stefano Buono</v>
      </c>
      <c r="J683" s="168"/>
    </row>
    <row r="684" spans="1:10" ht="12.75">
      <c r="A684" s="121" t="s">
        <v>232</v>
      </c>
      <c r="B684" s="97">
        <v>7</v>
      </c>
      <c r="C684" s="167" t="str">
        <f>veterani!$A$75</f>
        <v>Francesco Discepoli</v>
      </c>
      <c r="D684" s="167"/>
      <c r="E684" s="167" t="str">
        <f>veterani!$B$75</f>
        <v>Gianluca Galeazzi</v>
      </c>
      <c r="F684" s="167"/>
      <c r="G684" s="75">
        <f>veterani!$D$75</f>
        <v>2</v>
      </c>
      <c r="H684" s="75">
        <f>veterani!$E$75</f>
        <v>4</v>
      </c>
      <c r="I684" s="168" t="str">
        <f>veterani!$N$75</f>
        <v>Livio Cerullo</v>
      </c>
      <c r="J684" s="168"/>
    </row>
    <row r="685" spans="1:10" ht="12.75">
      <c r="A685" s="121" t="s">
        <v>232</v>
      </c>
      <c r="B685" s="97">
        <v>8</v>
      </c>
      <c r="C685" s="167" t="str">
        <f>veterani!$A$76</f>
        <v>Riccardo Marinucci</v>
      </c>
      <c r="D685" s="167"/>
      <c r="E685" s="167" t="str">
        <f>veterani!$B$76</f>
        <v>Paolo Finardi</v>
      </c>
      <c r="F685" s="167"/>
      <c r="G685" s="75">
        <f>veterani!$D$76</f>
        <v>1</v>
      </c>
      <c r="H685" s="75">
        <f>veterani!$E$76</f>
        <v>0</v>
      </c>
      <c r="I685" s="168" t="str">
        <f>veterani!$N$76</f>
        <v>Emilio Richichi</v>
      </c>
      <c r="J685" s="168"/>
    </row>
    <row r="686" spans="1:10" ht="12.75">
      <c r="A686" s="121" t="s">
        <v>232</v>
      </c>
      <c r="B686" s="97">
        <v>9</v>
      </c>
      <c r="C686" s="167" t="str">
        <f>veterani!$A$77</f>
        <v>Mimmo Zaffino</v>
      </c>
      <c r="D686" s="167"/>
      <c r="E686" s="167" t="str">
        <f>veterani!$B$77</f>
        <v>Davide Lazzari</v>
      </c>
      <c r="F686" s="167"/>
      <c r="G686" s="75">
        <f>veterani!$D$77</f>
        <v>5</v>
      </c>
      <c r="H686" s="75">
        <f>veterani!$E$77</f>
        <v>0</v>
      </c>
      <c r="I686" s="168" t="str">
        <f>veterani!$N$77</f>
        <v>Francesco Mattiangeli</v>
      </c>
      <c r="J686" s="168"/>
    </row>
    <row r="687" spans="1:10" ht="12.75">
      <c r="A687" s="121" t="s">
        <v>232</v>
      </c>
      <c r="B687" s="97">
        <v>10</v>
      </c>
      <c r="C687" s="167" t="str">
        <f>veterani!$A$78</f>
        <v>Umberto Battista</v>
      </c>
      <c r="D687" s="167"/>
      <c r="E687" s="167" t="str">
        <f>veterani!$B$78</f>
        <v>Antonello Dalia</v>
      </c>
      <c r="F687" s="167"/>
      <c r="G687" s="75">
        <f>veterani!$D$78</f>
        <v>0</v>
      </c>
      <c r="H687" s="75">
        <f>veterani!$E$78</f>
        <v>5</v>
      </c>
      <c r="I687" s="168" t="str">
        <f>veterani!$N$78</f>
        <v>Alessandro Toni</v>
      </c>
      <c r="J687" s="168"/>
    </row>
    <row r="688" spans="1:10" ht="12.75">
      <c r="A688" s="121" t="s">
        <v>232</v>
      </c>
      <c r="B688" s="97">
        <v>11</v>
      </c>
      <c r="C688" s="167" t="str">
        <f>veterani!$A$117</f>
        <v>Antonio Gentile</v>
      </c>
      <c r="D688" s="167"/>
      <c r="E688" s="167" t="str">
        <f>veterani!$B$117</f>
        <v>Federico Pisca</v>
      </c>
      <c r="F688" s="167"/>
      <c r="G688" s="75">
        <f>veterani!$D$117</f>
        <v>1</v>
      </c>
      <c r="H688" s="75">
        <f>veterani!$E$117</f>
        <v>1</v>
      </c>
      <c r="I688" s="168" t="str">
        <f>veterani!$N$117</f>
        <v>Ugo Murgia</v>
      </c>
      <c r="J688" s="168"/>
    </row>
    <row r="689" spans="1:10" ht="12.75">
      <c r="A689" s="121" t="s">
        <v>232</v>
      </c>
      <c r="B689" s="97">
        <v>12</v>
      </c>
      <c r="C689" s="167" t="str">
        <f>veterani!$A$118</f>
        <v>Flavio Riccomagno</v>
      </c>
      <c r="D689" s="167"/>
      <c r="E689" s="167" t="str">
        <f>veterani!$B$118</f>
        <v>Marco Lauretti</v>
      </c>
      <c r="F689" s="167"/>
      <c r="G689" s="75">
        <f>veterani!$D$118</f>
        <v>0</v>
      </c>
      <c r="H689" s="75">
        <f>veterani!$E$118</f>
        <v>1</v>
      </c>
      <c r="I689" s="168" t="str">
        <f>veterani!$N$118</f>
        <v>Claudio Dogali</v>
      </c>
      <c r="J689" s="168"/>
    </row>
    <row r="690" spans="1:10" ht="12.75">
      <c r="A690" s="121" t="s">
        <v>237</v>
      </c>
      <c r="B690" s="97">
        <v>13</v>
      </c>
      <c r="C690" s="167" t="str">
        <f>cadetti!$A$55</f>
        <v>Luca Salvadori</v>
      </c>
      <c r="D690" s="167"/>
      <c r="E690" s="167" t="str">
        <f>cadetti!$B$55</f>
        <v>Alberto Gagliardi</v>
      </c>
      <c r="F690" s="167"/>
      <c r="G690" s="97">
        <f>cadetti!$D$55</f>
        <v>3</v>
      </c>
      <c r="H690" s="97">
        <f>cadetti!$E$55</f>
        <v>3</v>
      </c>
      <c r="I690" s="168" t="str">
        <f>cadetti!$N$55</f>
        <v>Riccardo Schito</v>
      </c>
      <c r="J690" s="168"/>
    </row>
    <row r="691" spans="1:10" ht="12.75">
      <c r="A691" s="121" t="s">
        <v>237</v>
      </c>
      <c r="B691" s="97">
        <v>14</v>
      </c>
      <c r="C691" s="167" t="str">
        <f>cadetti!$A$56</f>
        <v>Carlo Alessi</v>
      </c>
      <c r="D691" s="167"/>
      <c r="E691" s="167" t="str">
        <f>cadetti!$B$56</f>
        <v>Gaetano Monticelli</v>
      </c>
      <c r="F691" s="167"/>
      <c r="G691" s="97">
        <f>cadetti!$D$56</f>
        <v>4</v>
      </c>
      <c r="H691" s="97">
        <f>cadetti!$E$56</f>
        <v>3</v>
      </c>
      <c r="I691" s="168" t="str">
        <f>cadetti!$N$56</f>
        <v>Marcello Bodin de Chatelard</v>
      </c>
      <c r="J691" s="168"/>
    </row>
    <row r="692" spans="1:10" ht="12.75">
      <c r="A692" s="121" t="s">
        <v>237</v>
      </c>
      <c r="B692" s="97">
        <v>15</v>
      </c>
      <c r="C692" s="167" t="str">
        <f>cadetti!$A$57</f>
        <v>Matteo Resca</v>
      </c>
      <c r="D692" s="167"/>
      <c r="E692" s="167" t="str">
        <f>cadetti!$B$57</f>
        <v>Gianfranco Mastrantuono</v>
      </c>
      <c r="F692" s="167"/>
      <c r="G692" s="97">
        <f>cadetti!$D$57</f>
        <v>0</v>
      </c>
      <c r="H692" s="97">
        <f>cadetti!$E$57</f>
        <v>1</v>
      </c>
      <c r="I692" s="168" t="str">
        <f>cadetti!$N$57</f>
        <v>Giuseppe Panebianco</v>
      </c>
      <c r="J692" s="168"/>
    </row>
    <row r="693" spans="1:10" ht="12.75">
      <c r="A693" s="121" t="s">
        <v>193</v>
      </c>
      <c r="B693" s="97">
        <v>17</v>
      </c>
      <c r="C693" s="175" t="str">
        <f>VitoColomba!$A$17</f>
        <v>SC Palermo</v>
      </c>
      <c r="D693" s="175"/>
      <c r="E693" s="175" t="str">
        <f>VitoColomba!$B$17</f>
        <v>SC Bagheria</v>
      </c>
      <c r="F693" s="175"/>
      <c r="G693" s="97"/>
      <c r="H693" s="97"/>
      <c r="I693" s="137"/>
      <c r="J693" s="137"/>
    </row>
    <row r="694" spans="1:10" ht="12.75">
      <c r="A694" s="121" t="s">
        <v>193</v>
      </c>
      <c r="B694" s="97">
        <v>18</v>
      </c>
      <c r="C694" s="175" t="str">
        <f>VitoColomba!$A$17</f>
        <v>SC Palermo</v>
      </c>
      <c r="D694" s="175"/>
      <c r="E694" s="175" t="str">
        <f>VitoColomba!$B$17</f>
        <v>SC Bagheria</v>
      </c>
      <c r="F694" s="175"/>
      <c r="G694" s="97"/>
      <c r="H694" s="97"/>
      <c r="I694" s="137"/>
      <c r="J694" s="137"/>
    </row>
    <row r="695" spans="1:10" ht="12.75">
      <c r="A695" s="121" t="s">
        <v>193</v>
      </c>
      <c r="B695" s="97">
        <v>19</v>
      </c>
      <c r="C695" s="175" t="str">
        <f>VitoColomba!$A$17</f>
        <v>SC Palermo</v>
      </c>
      <c r="D695" s="175"/>
      <c r="E695" s="175" t="str">
        <f>VitoColomba!$B$17</f>
        <v>SC Bagheria</v>
      </c>
      <c r="F695" s="175"/>
      <c r="G695" s="97"/>
      <c r="H695" s="97"/>
      <c r="I695" s="137"/>
      <c r="J695" s="137"/>
    </row>
    <row r="696" spans="1:10" ht="12.75">
      <c r="A696" s="121" t="s">
        <v>193</v>
      </c>
      <c r="B696" s="97">
        <v>21</v>
      </c>
      <c r="C696" s="175" t="str">
        <f>VitoColomba!$A$18</f>
        <v>SC Napoli 2000</v>
      </c>
      <c r="D696" s="175"/>
      <c r="E696" s="175" t="str">
        <f>VitoColomba!$B$18</f>
        <v>SC Catania</v>
      </c>
      <c r="F696" s="175"/>
      <c r="G696" s="97"/>
      <c r="H696" s="97"/>
      <c r="I696" s="137"/>
      <c r="J696" s="137"/>
    </row>
    <row r="697" spans="1:10" ht="12.75">
      <c r="A697" s="121" t="s">
        <v>193</v>
      </c>
      <c r="B697" s="97">
        <v>22</v>
      </c>
      <c r="C697" s="175" t="str">
        <f>VitoColomba!$A$18</f>
        <v>SC Napoli 2000</v>
      </c>
      <c r="D697" s="175"/>
      <c r="E697" s="175" t="str">
        <f>VitoColomba!$B$18</f>
        <v>SC Catania</v>
      </c>
      <c r="F697" s="175"/>
      <c r="G697" s="97"/>
      <c r="H697" s="97"/>
      <c r="I697" s="137"/>
      <c r="J697" s="137"/>
    </row>
    <row r="698" spans="1:10" ht="12.75">
      <c r="A698" s="121" t="s">
        <v>193</v>
      </c>
      <c r="B698" s="97">
        <v>23</v>
      </c>
      <c r="C698" s="175" t="str">
        <f>VitoColomba!$A$18</f>
        <v>SC Napoli 2000</v>
      </c>
      <c r="D698" s="175"/>
      <c r="E698" s="175" t="str">
        <f>VitoColomba!$B$18</f>
        <v>SC Catania</v>
      </c>
      <c r="F698" s="175"/>
      <c r="G698" s="97"/>
      <c r="H698" s="97"/>
      <c r="I698" s="137"/>
      <c r="J698" s="137"/>
    </row>
    <row r="699" spans="1:10" ht="12.75">
      <c r="A699" s="121" t="s">
        <v>193</v>
      </c>
      <c r="B699" s="97">
        <v>25</v>
      </c>
      <c r="C699" s="175" t="str">
        <f>VitoColomba!$A$19</f>
        <v>SC Fighters</v>
      </c>
      <c r="D699" s="175"/>
      <c r="E699" s="175" t="str">
        <f>VitoColomba!$B$19</f>
        <v>CCT Eagles</v>
      </c>
      <c r="F699" s="175"/>
      <c r="G699" s="97"/>
      <c r="H699" s="97"/>
      <c r="I699" s="137"/>
      <c r="J699" s="137"/>
    </row>
    <row r="700" spans="1:10" ht="12.75">
      <c r="A700" s="121" t="s">
        <v>193</v>
      </c>
      <c r="B700" s="97">
        <v>26</v>
      </c>
      <c r="C700" s="175" t="str">
        <f>VitoColomba!$A$19</f>
        <v>SC Fighters</v>
      </c>
      <c r="D700" s="175"/>
      <c r="E700" s="175" t="str">
        <f>VitoColomba!$B$19</f>
        <v>CCT Eagles</v>
      </c>
      <c r="F700" s="175"/>
      <c r="G700" s="97"/>
      <c r="H700" s="97"/>
      <c r="I700" s="137"/>
      <c r="J700" s="137"/>
    </row>
    <row r="701" spans="1:10" ht="12.75">
      <c r="A701" s="121" t="s">
        <v>193</v>
      </c>
      <c r="B701" s="97">
        <v>27</v>
      </c>
      <c r="C701" s="175" t="str">
        <f>VitoColomba!$A$19</f>
        <v>SC Fighters</v>
      </c>
      <c r="D701" s="175"/>
      <c r="E701" s="175" t="str">
        <f>VitoColomba!$B$19</f>
        <v>CCT Eagles</v>
      </c>
      <c r="F701" s="175"/>
      <c r="G701" s="97"/>
      <c r="H701" s="97"/>
      <c r="I701" s="137"/>
      <c r="J701" s="137"/>
    </row>
    <row r="702" spans="1:10" ht="12.75">
      <c r="A702" s="121" t="s">
        <v>197</v>
      </c>
      <c r="B702" s="97">
        <v>29</v>
      </c>
      <c r="C702" s="175" t="str">
        <f>Primavera!$A$15</f>
        <v>SC Fighters</v>
      </c>
      <c r="D702" s="175"/>
      <c r="E702" s="175" t="str">
        <f>Primavera!$B$15</f>
        <v>SC Brasilia Chieti</v>
      </c>
      <c r="F702" s="175"/>
      <c r="G702" s="97"/>
      <c r="H702" s="97"/>
      <c r="I702" s="137"/>
      <c r="J702" s="137"/>
    </row>
    <row r="703" spans="1:10" ht="12.75">
      <c r="A703" s="121" t="s">
        <v>197</v>
      </c>
      <c r="B703" s="97">
        <v>30</v>
      </c>
      <c r="C703" s="175" t="str">
        <f>Primavera!$A$15</f>
        <v>SC Fighters</v>
      </c>
      <c r="D703" s="175"/>
      <c r="E703" s="175" t="str">
        <f>Primavera!$B$15</f>
        <v>SC Brasilia Chieti</v>
      </c>
      <c r="F703" s="175"/>
      <c r="G703" s="97"/>
      <c r="H703" s="97"/>
      <c r="I703" s="137"/>
      <c r="J703" s="137"/>
    </row>
    <row r="704" spans="1:10" ht="12.75">
      <c r="A704" s="121" t="s">
        <v>197</v>
      </c>
      <c r="B704" s="97">
        <v>31</v>
      </c>
      <c r="C704" s="175" t="str">
        <f>Primavera!$A$15</f>
        <v>SC Fighters</v>
      </c>
      <c r="D704" s="175"/>
      <c r="E704" s="175" t="str">
        <f>Primavera!$B$15</f>
        <v>SC Brasilia Chieti</v>
      </c>
      <c r="F704" s="175"/>
      <c r="G704" s="97"/>
      <c r="H704" s="97"/>
      <c r="I704" s="137"/>
      <c r="J704" s="137"/>
    </row>
    <row r="705" spans="1:10" ht="12.75">
      <c r="A705" s="121"/>
      <c r="B705" s="97"/>
      <c r="C705" s="155"/>
      <c r="D705" s="155"/>
      <c r="E705" s="155"/>
      <c r="F705" s="155"/>
      <c r="G705" s="97"/>
      <c r="H705" s="97"/>
      <c r="I705" s="137"/>
      <c r="J705" s="137"/>
    </row>
    <row r="706" spans="1:10" ht="12.75">
      <c r="A706" s="121"/>
      <c r="B706" s="97"/>
      <c r="C706" s="155"/>
      <c r="D706" s="155"/>
      <c r="E706" s="155"/>
      <c r="F706" s="155"/>
      <c r="G706" s="97"/>
      <c r="H706" s="97"/>
      <c r="I706" s="137"/>
      <c r="J706" s="137"/>
    </row>
    <row r="707" spans="1:10" ht="12.75">
      <c r="A707" s="121"/>
      <c r="B707" s="97"/>
      <c r="C707" s="155"/>
      <c r="D707" s="155"/>
      <c r="E707" s="155"/>
      <c r="F707" s="155"/>
      <c r="G707" s="97"/>
      <c r="H707" s="97"/>
      <c r="I707" s="137"/>
      <c r="J707" s="137"/>
    </row>
    <row r="708" spans="1:10" ht="12.75">
      <c r="A708" s="121"/>
      <c r="B708" s="97"/>
      <c r="C708" s="155"/>
      <c r="D708" s="155"/>
      <c r="E708" s="155"/>
      <c r="F708" s="155"/>
      <c r="G708" s="97"/>
      <c r="H708" s="97"/>
      <c r="I708" s="137"/>
      <c r="J708" s="137"/>
    </row>
    <row r="709" spans="1:10" ht="12.75">
      <c r="A709" s="121"/>
      <c r="B709" s="97"/>
      <c r="C709" s="155"/>
      <c r="D709" s="155"/>
      <c r="E709" s="155"/>
      <c r="F709" s="155"/>
      <c r="G709" s="97"/>
      <c r="H709" s="97"/>
      <c r="I709" s="137"/>
      <c r="J709" s="137"/>
    </row>
    <row r="710" spans="1:10" ht="12.75">
      <c r="A710" s="121"/>
      <c r="B710" s="97"/>
      <c r="C710" s="155"/>
      <c r="D710" s="155"/>
      <c r="E710" s="155"/>
      <c r="F710" s="155"/>
      <c r="G710" s="97"/>
      <c r="H710" s="97"/>
      <c r="I710" s="137"/>
      <c r="J710" s="137"/>
    </row>
    <row r="711" spans="1:10" ht="12.75">
      <c r="A711" s="121"/>
      <c r="B711" s="97"/>
      <c r="C711" s="155"/>
      <c r="D711" s="155"/>
      <c r="E711" s="155"/>
      <c r="F711" s="155"/>
      <c r="G711" s="97"/>
      <c r="H711" s="97"/>
      <c r="I711" s="137"/>
      <c r="J711" s="137"/>
    </row>
    <row r="712" spans="1:10" ht="12.75">
      <c r="A712" s="121"/>
      <c r="B712" s="97"/>
      <c r="C712" s="155"/>
      <c r="D712" s="155"/>
      <c r="E712" s="155"/>
      <c r="F712" s="155"/>
      <c r="G712" s="97"/>
      <c r="H712" s="97"/>
      <c r="I712" s="137"/>
      <c r="J712" s="137"/>
    </row>
    <row r="713" spans="1:10" ht="12.75">
      <c r="A713" s="121"/>
      <c r="B713" s="97"/>
      <c r="C713" s="155"/>
      <c r="D713" s="155"/>
      <c r="E713" s="155"/>
      <c r="F713" s="155"/>
      <c r="G713" s="97"/>
      <c r="H713" s="97"/>
      <c r="I713" s="137"/>
      <c r="J713" s="137"/>
    </row>
    <row r="714" spans="1:10" ht="12.75">
      <c r="A714" s="121"/>
      <c r="B714" s="97"/>
      <c r="C714" s="155"/>
      <c r="D714" s="155"/>
      <c r="E714" s="155"/>
      <c r="F714" s="155"/>
      <c r="G714" s="97"/>
      <c r="H714" s="97"/>
      <c r="I714" s="137"/>
      <c r="J714" s="137"/>
    </row>
    <row r="715" spans="1:10" ht="12.75">
      <c r="A715" s="121"/>
      <c r="B715" s="97"/>
      <c r="C715" s="155"/>
      <c r="D715" s="155"/>
      <c r="E715" s="155"/>
      <c r="F715" s="155"/>
      <c r="G715" s="97"/>
      <c r="H715" s="97"/>
      <c r="I715" s="137"/>
      <c r="J715" s="137"/>
    </row>
    <row r="716" spans="1:10" ht="12.75">
      <c r="A716" s="121"/>
      <c r="B716" s="97"/>
      <c r="C716" s="155"/>
      <c r="D716" s="155"/>
      <c r="E716" s="155"/>
      <c r="F716" s="155"/>
      <c r="G716" s="97"/>
      <c r="H716" s="97"/>
      <c r="I716" s="137"/>
      <c r="J716" s="137"/>
    </row>
    <row r="717" spans="1:10" ht="12.75">
      <c r="A717" s="121"/>
      <c r="B717" s="97"/>
      <c r="C717" s="155"/>
      <c r="D717" s="155"/>
      <c r="E717" s="155"/>
      <c r="F717" s="155"/>
      <c r="G717" s="97"/>
      <c r="H717" s="97"/>
      <c r="I717" s="137"/>
      <c r="J717" s="137"/>
    </row>
    <row r="718" spans="1:10" ht="12.75">
      <c r="A718" s="121"/>
      <c r="B718" s="97"/>
      <c r="C718" s="155"/>
      <c r="D718" s="155"/>
      <c r="E718" s="155"/>
      <c r="F718" s="155"/>
      <c r="G718" s="97"/>
      <c r="H718" s="97"/>
      <c r="I718" s="137"/>
      <c r="J718" s="137"/>
    </row>
    <row r="719" spans="1:10" ht="12.75">
      <c r="A719" s="121"/>
      <c r="B719" s="97"/>
      <c r="C719" s="155"/>
      <c r="D719" s="155"/>
      <c r="E719" s="155"/>
      <c r="F719" s="155"/>
      <c r="G719" s="97"/>
      <c r="H719" s="97"/>
      <c r="I719" s="137"/>
      <c r="J719" s="137"/>
    </row>
    <row r="720" spans="1:10" ht="12.75">
      <c r="A720" s="121"/>
      <c r="B720" s="97"/>
      <c r="C720" s="155"/>
      <c r="D720" s="155"/>
      <c r="E720" s="155"/>
      <c r="F720" s="155"/>
      <c r="G720" s="97"/>
      <c r="H720" s="97"/>
      <c r="I720" s="137"/>
      <c r="J720" s="137"/>
    </row>
    <row r="721" spans="1:10" ht="12.75">
      <c r="A721" s="121"/>
      <c r="B721" s="97"/>
      <c r="C721" s="155"/>
      <c r="D721" s="155"/>
      <c r="E721" s="155"/>
      <c r="F721" s="155"/>
      <c r="G721" s="97"/>
      <c r="H721" s="97"/>
      <c r="I721" s="137"/>
      <c r="J721" s="137"/>
    </row>
    <row r="722" spans="1:10" ht="12.75">
      <c r="A722" s="121"/>
      <c r="B722" s="97"/>
      <c r="C722" s="155"/>
      <c r="D722" s="155"/>
      <c r="E722" s="155"/>
      <c r="F722" s="155"/>
      <c r="G722" s="97"/>
      <c r="H722" s="97"/>
      <c r="I722" s="137"/>
      <c r="J722" s="137"/>
    </row>
    <row r="723" spans="1:10" ht="12.75">
      <c r="A723" s="121"/>
      <c r="B723" s="97"/>
      <c r="C723" s="155"/>
      <c r="D723" s="155"/>
      <c r="E723" s="155"/>
      <c r="F723" s="155"/>
      <c r="G723" s="97"/>
      <c r="H723" s="97"/>
      <c r="I723" s="137"/>
      <c r="J723" s="137"/>
    </row>
    <row r="724" spans="1:10" ht="12.75">
      <c r="A724" s="121"/>
      <c r="B724" s="97"/>
      <c r="C724" s="155"/>
      <c r="D724" s="155"/>
      <c r="E724" s="155"/>
      <c r="F724" s="155"/>
      <c r="G724" s="97"/>
      <c r="H724" s="97"/>
      <c r="I724" s="137"/>
      <c r="J724" s="137"/>
    </row>
    <row r="725" spans="1:10" ht="12.75">
      <c r="A725" s="121"/>
      <c r="B725" s="97"/>
      <c r="C725" s="136"/>
      <c r="D725" s="136"/>
      <c r="E725" s="136"/>
      <c r="F725" s="136"/>
      <c r="G725" s="97"/>
      <c r="H725" s="97"/>
      <c r="I725" s="137"/>
      <c r="J725" s="137"/>
    </row>
    <row r="727" spans="1:10" ht="12.75">
      <c r="A727" s="171" t="s">
        <v>227</v>
      </c>
      <c r="B727" s="171"/>
      <c r="C727" s="171"/>
      <c r="D727" s="171"/>
      <c r="E727" s="171"/>
      <c r="F727" s="171"/>
      <c r="G727" s="171"/>
      <c r="H727" s="171"/>
      <c r="I727" s="171"/>
      <c r="J727" s="171"/>
    </row>
    <row r="728" spans="1:10" ht="12.75">
      <c r="A728" s="171"/>
      <c r="B728" s="171"/>
      <c r="C728" s="171"/>
      <c r="D728" s="171"/>
      <c r="E728" s="171"/>
      <c r="F728" s="171"/>
      <c r="G728" s="171"/>
      <c r="H728" s="171"/>
      <c r="I728" s="171"/>
      <c r="J728" s="171"/>
    </row>
    <row r="730" spans="1:10" ht="12.75">
      <c r="A730" s="169" t="s">
        <v>256</v>
      </c>
      <c r="B730" s="169"/>
      <c r="C730" s="169"/>
      <c r="D730" s="169"/>
      <c r="E730" s="169"/>
      <c r="F730" s="169"/>
      <c r="G730" s="169"/>
      <c r="H730" s="169"/>
      <c r="I730" s="169"/>
      <c r="J730" s="169"/>
    </row>
    <row r="731" spans="1:2" ht="12.75">
      <c r="A731" s="1"/>
      <c r="B731" s="1"/>
    </row>
    <row r="732" spans="1:10" ht="12.75">
      <c r="A732" s="1" t="s">
        <v>228</v>
      </c>
      <c r="B732" s="1" t="s">
        <v>229</v>
      </c>
      <c r="C732" s="170" t="s">
        <v>46</v>
      </c>
      <c r="D732" s="170"/>
      <c r="E732" s="170" t="s">
        <v>47</v>
      </c>
      <c r="F732" s="170"/>
      <c r="G732" s="170" t="s">
        <v>41</v>
      </c>
      <c r="H732" s="170"/>
      <c r="I732" s="170" t="s">
        <v>42</v>
      </c>
      <c r="J732" s="170"/>
    </row>
    <row r="734" spans="1:10" ht="12.75">
      <c r="A734" s="121" t="s">
        <v>231</v>
      </c>
      <c r="B734" s="97">
        <v>1</v>
      </c>
      <c r="C734" s="167" t="str">
        <f>open!$A$149</f>
        <v>Massimo Bolognino</v>
      </c>
      <c r="D734" s="167"/>
      <c r="E734" s="167" t="str">
        <f>open!$B$149</f>
        <v>Mauro Petrini</v>
      </c>
      <c r="F734" s="167"/>
      <c r="G734" s="75">
        <f>open!$D$149</f>
        <v>4</v>
      </c>
      <c r="H734" s="75">
        <f>open!$E$149</f>
        <v>0</v>
      </c>
      <c r="I734" s="168" t="str">
        <f>open!$N$149</f>
        <v>Edoardo Bellotto</v>
      </c>
      <c r="J734" s="168"/>
    </row>
    <row r="735" spans="1:10" ht="12.75">
      <c r="A735" s="121" t="s">
        <v>231</v>
      </c>
      <c r="B735" s="97">
        <v>2</v>
      </c>
      <c r="C735" s="167" t="str">
        <f>open!$A$150</f>
        <v>Michelangelo Mazzilli</v>
      </c>
      <c r="D735" s="167"/>
      <c r="E735" s="167" t="str">
        <f>open!$B$150</f>
        <v>Alessandro Arca</v>
      </c>
      <c r="F735" s="167"/>
      <c r="G735" s="75">
        <f>open!$D$150</f>
        <v>3</v>
      </c>
      <c r="H735" s="75">
        <f>open!$E$150</f>
        <v>0</v>
      </c>
      <c r="I735" s="168" t="str">
        <f>open!$N$150</f>
        <v>Emanuele Licheri</v>
      </c>
      <c r="J735" s="168"/>
    </row>
    <row r="736" spans="1:10" ht="12.75">
      <c r="A736" s="121" t="s">
        <v>231</v>
      </c>
      <c r="B736" s="97">
        <v>3</v>
      </c>
      <c r="C736" s="167" t="str">
        <f>open!$A$151</f>
        <v>Federico Mattiangeli</v>
      </c>
      <c r="D736" s="167"/>
      <c r="E736" s="167" t="str">
        <f>open!$B$151</f>
        <v>Alex Iorio</v>
      </c>
      <c r="F736" s="167"/>
      <c r="G736" s="75">
        <f>open!$D$151</f>
        <v>1</v>
      </c>
      <c r="H736" s="75">
        <f>open!$E$151</f>
        <v>2</v>
      </c>
      <c r="I736" s="168" t="str">
        <f>open!$N$151</f>
        <v>Orlando De Luca</v>
      </c>
      <c r="J736" s="168"/>
    </row>
    <row r="737" spans="1:10" ht="12.75">
      <c r="A737" s="121" t="s">
        <v>231</v>
      </c>
      <c r="B737" s="97">
        <v>4</v>
      </c>
      <c r="C737" s="167" t="str">
        <f>open!$A$217</f>
        <v>Massimiliano Croatti</v>
      </c>
      <c r="D737" s="167"/>
      <c r="E737" s="167" t="str">
        <f>open!$B$217</f>
        <v>Mattia Stoto</v>
      </c>
      <c r="F737" s="167"/>
      <c r="G737" s="75">
        <f>open!$D$217</f>
        <v>2</v>
      </c>
      <c r="H737" s="75">
        <f>open!$E$217</f>
        <v>0</v>
      </c>
      <c r="I737" s="168" t="str">
        <f>open!$N$217</f>
        <v>Andrea Lampugnani</v>
      </c>
      <c r="J737" s="168"/>
    </row>
    <row r="738" spans="1:10" ht="12.75">
      <c r="A738" s="121" t="s">
        <v>231</v>
      </c>
      <c r="B738" s="97">
        <v>5</v>
      </c>
      <c r="C738" s="167" t="str">
        <f>open!$A$218</f>
        <v>Gianfranco Calonico</v>
      </c>
      <c r="D738" s="167"/>
      <c r="E738" s="167" t="str">
        <f>open!$B$218</f>
        <v>Luca Gentile</v>
      </c>
      <c r="F738" s="167"/>
      <c r="G738" s="75">
        <f>open!$D$218</f>
        <v>5</v>
      </c>
      <c r="H738" s="75">
        <f>open!$E$218</f>
        <v>0</v>
      </c>
      <c r="I738" s="168" t="str">
        <f>open!$N$218</f>
        <v>Fabrizio Fedele</v>
      </c>
      <c r="J738" s="168"/>
    </row>
    <row r="739" spans="1:10" ht="12.75">
      <c r="A739" s="121" t="s">
        <v>231</v>
      </c>
      <c r="B739" s="97">
        <v>6</v>
      </c>
      <c r="C739" s="167" t="str">
        <f>open!$A$219</f>
        <v>Simone Di Pierro</v>
      </c>
      <c r="D739" s="167"/>
      <c r="E739" s="167" t="str">
        <f>open!$B$219</f>
        <v>Gabriele Silveri</v>
      </c>
      <c r="F739" s="167"/>
      <c r="G739" s="75">
        <f>open!$D$219</f>
        <v>0</v>
      </c>
      <c r="H739" s="75">
        <f>open!$E$219</f>
        <v>0</v>
      </c>
      <c r="I739" s="168" t="str">
        <f>open!$N$219</f>
        <v>Saverio Bari</v>
      </c>
      <c r="J739" s="168"/>
    </row>
    <row r="740" spans="1:10" ht="12.75">
      <c r="A740" s="121" t="s">
        <v>231</v>
      </c>
      <c r="B740" s="97">
        <v>7</v>
      </c>
      <c r="C740" s="167" t="str">
        <f>open!$A$220</f>
        <v>Alessandro Mastopasqua</v>
      </c>
      <c r="D740" s="167"/>
      <c r="E740" s="167" t="str">
        <f>open!$B$220</f>
        <v>Enzo Giannarelli</v>
      </c>
      <c r="F740" s="167"/>
      <c r="G740" s="75">
        <f>open!$D$220</f>
        <v>5</v>
      </c>
      <c r="H740" s="75">
        <f>open!$E$220</f>
        <v>0</v>
      </c>
      <c r="I740" s="168" t="str">
        <f>open!$N$220</f>
        <v>Daniele Pochesci</v>
      </c>
      <c r="J740" s="168"/>
    </row>
    <row r="741" spans="1:10" ht="12.75">
      <c r="A741" s="121" t="s">
        <v>232</v>
      </c>
      <c r="B741" s="97">
        <v>8</v>
      </c>
      <c r="C741" s="167" t="str">
        <f>veterani!$A$119</f>
        <v>Marcello Scarduelli</v>
      </c>
      <c r="D741" s="167"/>
      <c r="E741" s="167" t="str">
        <f>veterani!$B$119</f>
        <v>Alberto La Rosa</v>
      </c>
      <c r="F741" s="167"/>
      <c r="G741" s="75">
        <f>veterani!$D$119</f>
        <v>0</v>
      </c>
      <c r="H741" s="75">
        <f>veterani!$E$119</f>
        <v>5</v>
      </c>
      <c r="I741" s="168" t="str">
        <f>veterani!$N$119</f>
        <v>Mimmo Zaffino</v>
      </c>
      <c r="J741" s="168"/>
    </row>
    <row r="742" spans="1:10" ht="12.75">
      <c r="A742" s="121" t="s">
        <v>232</v>
      </c>
      <c r="B742" s="97">
        <v>9</v>
      </c>
      <c r="C742" s="167" t="str">
        <f>veterani!$A$120</f>
        <v>Giovanni Guercia</v>
      </c>
      <c r="D742" s="167"/>
      <c r="E742" s="167" t="str">
        <f>veterani!$B$120</f>
        <v>Valentino Spagnolo</v>
      </c>
      <c r="F742" s="167"/>
      <c r="G742" s="75">
        <f>veterani!$D$120</f>
        <v>0</v>
      </c>
      <c r="H742" s="75">
        <f>veterani!$E$120</f>
        <v>5</v>
      </c>
      <c r="I742" s="168" t="str">
        <f>veterani!$N$120</f>
        <v>Umberto Battista</v>
      </c>
      <c r="J742" s="168"/>
    </row>
    <row r="743" spans="1:10" ht="12.75">
      <c r="A743" s="121" t="s">
        <v>232</v>
      </c>
      <c r="B743" s="97">
        <v>10</v>
      </c>
      <c r="C743" s="167" t="str">
        <f>veterani!$A$34</f>
        <v>Livio Cerullo</v>
      </c>
      <c r="D743" s="167"/>
      <c r="E743" s="167" t="str">
        <f>veterani!$B$34</f>
        <v>Francesco Mattiangeli</v>
      </c>
      <c r="F743" s="167"/>
      <c r="G743" s="75">
        <f>veterani!$D$34</f>
        <v>0</v>
      </c>
      <c r="H743" s="75">
        <f>veterani!$E$34</f>
        <v>5</v>
      </c>
      <c r="I743" s="168" t="str">
        <f>veterani!$N$34</f>
        <v>Paolo Finardi</v>
      </c>
      <c r="J743" s="168"/>
    </row>
    <row r="744" spans="1:10" ht="12.75">
      <c r="A744" s="121" t="s">
        <v>232</v>
      </c>
      <c r="B744" s="97">
        <v>11</v>
      </c>
      <c r="C744" s="167" t="str">
        <f>veterani!$A$35</f>
        <v>Mauro Manganello</v>
      </c>
      <c r="D744" s="167"/>
      <c r="E744" s="167" t="str">
        <f>veterani!$B$35</f>
        <v>Alessandro Toni</v>
      </c>
      <c r="F744" s="167"/>
      <c r="G744" s="75">
        <f>veterani!$D$35</f>
        <v>1</v>
      </c>
      <c r="H744" s="75">
        <f>veterani!$E$35</f>
        <v>0</v>
      </c>
      <c r="I744" s="168" t="str">
        <f>veterani!$N$35</f>
        <v>Gianluca Galeazzi</v>
      </c>
      <c r="J744" s="168"/>
    </row>
    <row r="745" spans="1:10" ht="12.75">
      <c r="A745" s="121" t="s">
        <v>232</v>
      </c>
      <c r="B745" s="97">
        <v>12</v>
      </c>
      <c r="C745" s="167" t="str">
        <f>veterani!$A$36</f>
        <v>Ugo Murgia</v>
      </c>
      <c r="D745" s="167"/>
      <c r="E745" s="167" t="str">
        <f>veterani!$B$36</f>
        <v>Claudio Dogali</v>
      </c>
      <c r="F745" s="167"/>
      <c r="G745" s="75">
        <f>veterani!$D$36</f>
        <v>1</v>
      </c>
      <c r="H745" s="75">
        <f>veterani!$E$36</f>
        <v>2</v>
      </c>
      <c r="I745" s="168" t="str">
        <f>veterani!$N$36</f>
        <v>Francesco Discepoli</v>
      </c>
      <c r="J745" s="168"/>
    </row>
    <row r="746" spans="1:10" ht="12.75">
      <c r="A746" s="121" t="s">
        <v>237</v>
      </c>
      <c r="B746" s="97">
        <v>13</v>
      </c>
      <c r="C746" s="167" t="str">
        <f>cadetti!$A$58</f>
        <v>Riccardo Schito</v>
      </c>
      <c r="D746" s="167"/>
      <c r="E746" s="167" t="str">
        <f>cadetti!$B$58</f>
        <v>Giuseppe Panebianco</v>
      </c>
      <c r="F746" s="167"/>
      <c r="G746" s="97">
        <f>cadetti!$D$58</f>
        <v>6</v>
      </c>
      <c r="H746" s="97">
        <f>cadetti!$E$58</f>
        <v>0</v>
      </c>
      <c r="I746" s="168" t="str">
        <f>cadetti!$N$58</f>
        <v>Alberto Gagliardi</v>
      </c>
      <c r="J746" s="168"/>
    </row>
    <row r="747" spans="1:10" ht="12.75">
      <c r="A747" s="121" t="s">
        <v>237</v>
      </c>
      <c r="B747" s="97">
        <v>14</v>
      </c>
      <c r="C747" s="167" t="str">
        <f>cadetti!$A$61</f>
        <v>Salvatore Cammarata</v>
      </c>
      <c r="D747" s="167"/>
      <c r="E747" s="167" t="str">
        <f>cadetti!$B$61</f>
        <v>Luca Salvadori</v>
      </c>
      <c r="F747" s="167"/>
      <c r="G747" s="97">
        <f>cadetti!$D$61</f>
        <v>2</v>
      </c>
      <c r="H747" s="97">
        <f>cadetti!$E$61</f>
        <v>0</v>
      </c>
      <c r="I747" s="168" t="str">
        <f>cadetti!$N$61</f>
        <v>Carlo Alessi</v>
      </c>
      <c r="J747" s="168"/>
    </row>
    <row r="748" spans="1:10" ht="12.75">
      <c r="A748" s="121" t="s">
        <v>237</v>
      </c>
      <c r="B748" s="97">
        <v>15</v>
      </c>
      <c r="C748" s="167" t="str">
        <f>cadetti!$A$62</f>
        <v>Gaetano Monticelli</v>
      </c>
      <c r="D748" s="167"/>
      <c r="E748" s="167" t="str">
        <f>cadetti!$B$62</f>
        <v>Matteo Resca</v>
      </c>
      <c r="F748" s="167"/>
      <c r="G748" s="97">
        <f>cadetti!$D$62</f>
        <v>1</v>
      </c>
      <c r="H748" s="97">
        <f>cadetti!$E$62</f>
        <v>1</v>
      </c>
      <c r="I748" s="168" t="str">
        <f>cadetti!$N$62</f>
        <v>Gianfranco Mastrantuono</v>
      </c>
      <c r="J748" s="168"/>
    </row>
    <row r="749" spans="1:10" ht="12.75">
      <c r="A749" s="121" t="s">
        <v>193</v>
      </c>
      <c r="B749" s="97">
        <v>17</v>
      </c>
      <c r="C749" s="175" t="str">
        <f>VitoColomba!$A$20</f>
        <v>SC Palermo</v>
      </c>
      <c r="D749" s="175"/>
      <c r="E749" s="175" t="str">
        <f>VitoColomba!$B$20</f>
        <v>SC Catania</v>
      </c>
      <c r="F749" s="175"/>
      <c r="G749" s="97"/>
      <c r="H749" s="97"/>
      <c r="I749" s="137"/>
      <c r="J749" s="137"/>
    </row>
    <row r="750" spans="1:10" ht="12.75">
      <c r="A750" s="121" t="s">
        <v>193</v>
      </c>
      <c r="B750" s="97">
        <v>18</v>
      </c>
      <c r="C750" s="175" t="str">
        <f>VitoColomba!$A$20</f>
        <v>SC Palermo</v>
      </c>
      <c r="D750" s="175"/>
      <c r="E750" s="175" t="str">
        <f>VitoColomba!$B$20</f>
        <v>SC Catania</v>
      </c>
      <c r="F750" s="175"/>
      <c r="G750" s="97"/>
      <c r="H750" s="97"/>
      <c r="I750" s="137"/>
      <c r="J750" s="137"/>
    </row>
    <row r="751" spans="1:10" ht="12.75">
      <c r="A751" s="121" t="s">
        <v>193</v>
      </c>
      <c r="B751" s="97">
        <v>19</v>
      </c>
      <c r="C751" s="175" t="str">
        <f>VitoColomba!$A$20</f>
        <v>SC Palermo</v>
      </c>
      <c r="D751" s="175"/>
      <c r="E751" s="175" t="str">
        <f>VitoColomba!$B$20</f>
        <v>SC Catania</v>
      </c>
      <c r="F751" s="175"/>
      <c r="G751" s="97"/>
      <c r="H751" s="97"/>
      <c r="I751" s="137"/>
      <c r="J751" s="137"/>
    </row>
    <row r="752" spans="1:10" ht="12.75">
      <c r="A752" s="121" t="s">
        <v>193</v>
      </c>
      <c r="B752" s="97">
        <v>21</v>
      </c>
      <c r="C752" s="175" t="str">
        <f>VitoColomba!$A$21</f>
        <v>SC Napoli 2000</v>
      </c>
      <c r="D752" s="175"/>
      <c r="E752" s="175" t="str">
        <f>VitoColomba!$B$21</f>
        <v>CCT Eagles</v>
      </c>
      <c r="F752" s="175"/>
      <c r="G752" s="97"/>
      <c r="H752" s="97"/>
      <c r="I752" s="137"/>
      <c r="J752" s="137"/>
    </row>
    <row r="753" spans="1:10" ht="12.75">
      <c r="A753" s="121" t="s">
        <v>193</v>
      </c>
      <c r="B753" s="97">
        <v>22</v>
      </c>
      <c r="C753" s="175" t="str">
        <f>VitoColomba!$A$21</f>
        <v>SC Napoli 2000</v>
      </c>
      <c r="D753" s="175"/>
      <c r="E753" s="175" t="str">
        <f>VitoColomba!$B$21</f>
        <v>CCT Eagles</v>
      </c>
      <c r="F753" s="175"/>
      <c r="G753" s="97"/>
      <c r="H753" s="97"/>
      <c r="I753" s="137"/>
      <c r="J753" s="137"/>
    </row>
    <row r="754" spans="1:10" ht="12.75">
      <c r="A754" s="121" t="s">
        <v>193</v>
      </c>
      <c r="B754" s="97">
        <v>23</v>
      </c>
      <c r="C754" s="175" t="str">
        <f>VitoColomba!$A$21</f>
        <v>SC Napoli 2000</v>
      </c>
      <c r="D754" s="175"/>
      <c r="E754" s="175" t="str">
        <f>VitoColomba!$B$21</f>
        <v>CCT Eagles</v>
      </c>
      <c r="F754" s="175"/>
      <c r="G754" s="97"/>
      <c r="H754" s="97"/>
      <c r="I754" s="137"/>
      <c r="J754" s="137"/>
    </row>
    <row r="755" spans="1:10" ht="12.75">
      <c r="A755" s="121" t="s">
        <v>193</v>
      </c>
      <c r="B755" s="97">
        <v>25</v>
      </c>
      <c r="C755" s="175" t="str">
        <f>VitoColomba!$A$22</f>
        <v>SC Fighters</v>
      </c>
      <c r="D755" s="175"/>
      <c r="E755" s="175" t="str">
        <f>VitoColomba!$B$22</f>
        <v>SC Bagheria</v>
      </c>
      <c r="F755" s="175"/>
      <c r="G755" s="97"/>
      <c r="H755" s="97"/>
      <c r="I755" s="137"/>
      <c r="J755" s="137"/>
    </row>
    <row r="756" spans="1:10" ht="12.75">
      <c r="A756" s="121" t="s">
        <v>193</v>
      </c>
      <c r="B756" s="97">
        <v>26</v>
      </c>
      <c r="C756" s="175" t="str">
        <f>VitoColomba!$A$22</f>
        <v>SC Fighters</v>
      </c>
      <c r="D756" s="175"/>
      <c r="E756" s="175" t="str">
        <f>VitoColomba!$B$22</f>
        <v>SC Bagheria</v>
      </c>
      <c r="F756" s="175"/>
      <c r="G756" s="97"/>
      <c r="H756" s="97"/>
      <c r="I756" s="137"/>
      <c r="J756" s="137"/>
    </row>
    <row r="757" spans="1:10" ht="12.75">
      <c r="A757" s="121" t="s">
        <v>193</v>
      </c>
      <c r="B757" s="97">
        <v>27</v>
      </c>
      <c r="C757" s="175" t="str">
        <f>VitoColomba!$A$22</f>
        <v>SC Fighters</v>
      </c>
      <c r="D757" s="175"/>
      <c r="E757" s="175" t="str">
        <f>VitoColomba!$B$22</f>
        <v>SC Bagheria</v>
      </c>
      <c r="F757" s="175"/>
      <c r="G757" s="97"/>
      <c r="H757" s="97"/>
      <c r="I757" s="137"/>
      <c r="J757" s="137"/>
    </row>
    <row r="758" spans="1:10" ht="12.75">
      <c r="A758" s="121" t="s">
        <v>197</v>
      </c>
      <c r="B758" s="97">
        <v>29</v>
      </c>
      <c r="C758" s="175" t="str">
        <f>Primavera!$A$16</f>
        <v>SC Pierce 14 </v>
      </c>
      <c r="D758" s="175"/>
      <c r="E758" s="175" t="str">
        <f>Primavera!$B$16</f>
        <v>SC Pierce 14 "B"</v>
      </c>
      <c r="F758" s="175"/>
      <c r="G758" s="97"/>
      <c r="H758" s="97"/>
      <c r="I758" s="137"/>
      <c r="J758" s="137"/>
    </row>
    <row r="759" spans="1:10" ht="12.75">
      <c r="A759" s="121" t="s">
        <v>197</v>
      </c>
      <c r="B759" s="97">
        <v>30</v>
      </c>
      <c r="C759" s="175" t="str">
        <f>Primavera!$A$16</f>
        <v>SC Pierce 14 </v>
      </c>
      <c r="D759" s="175"/>
      <c r="E759" s="175" t="str">
        <f>Primavera!$B$16</f>
        <v>SC Pierce 14 "B"</v>
      </c>
      <c r="F759" s="175"/>
      <c r="G759" s="97"/>
      <c r="H759" s="97"/>
      <c r="I759" s="137"/>
      <c r="J759" s="137"/>
    </row>
    <row r="760" spans="1:10" ht="12.75">
      <c r="A760" s="121" t="s">
        <v>197</v>
      </c>
      <c r="B760" s="97">
        <v>31</v>
      </c>
      <c r="C760" s="175" t="str">
        <f>Primavera!$A$16</f>
        <v>SC Pierce 14 </v>
      </c>
      <c r="D760" s="175"/>
      <c r="E760" s="175" t="str">
        <f>Primavera!$B$16</f>
        <v>SC Pierce 14 "B"</v>
      </c>
      <c r="F760" s="175"/>
      <c r="G760" s="97"/>
      <c r="H760" s="97"/>
      <c r="I760" s="137"/>
      <c r="J760" s="137"/>
    </row>
    <row r="761" spans="1:10" ht="12.75">
      <c r="A761" s="121"/>
      <c r="B761" s="97"/>
      <c r="C761" s="155"/>
      <c r="D761" s="155"/>
      <c r="E761" s="155"/>
      <c r="F761" s="155"/>
      <c r="G761" s="97"/>
      <c r="H761" s="97"/>
      <c r="I761" s="137"/>
      <c r="J761" s="137"/>
    </row>
    <row r="762" spans="1:10" ht="12.75">
      <c r="A762" s="121"/>
      <c r="B762" s="97"/>
      <c r="C762" s="155"/>
      <c r="D762" s="155"/>
      <c r="E762" s="155"/>
      <c r="F762" s="155"/>
      <c r="G762" s="97"/>
      <c r="H762" s="97"/>
      <c r="I762" s="137"/>
      <c r="J762" s="137"/>
    </row>
    <row r="763" spans="1:10" ht="12.75">
      <c r="A763" s="121"/>
      <c r="B763" s="97"/>
      <c r="C763" s="155"/>
      <c r="D763" s="155"/>
      <c r="E763" s="155"/>
      <c r="F763" s="155"/>
      <c r="G763" s="97"/>
      <c r="H763" s="97"/>
      <c r="I763" s="137"/>
      <c r="J763" s="137"/>
    </row>
    <row r="764" spans="1:10" ht="12.75">
      <c r="A764" s="121"/>
      <c r="B764" s="97"/>
      <c r="C764" s="155"/>
      <c r="D764" s="155"/>
      <c r="E764" s="155"/>
      <c r="F764" s="155"/>
      <c r="G764" s="97"/>
      <c r="H764" s="97"/>
      <c r="I764" s="137"/>
      <c r="J764" s="137"/>
    </row>
    <row r="765" spans="1:10" ht="12.75">
      <c r="A765" s="121"/>
      <c r="B765" s="97"/>
      <c r="C765" s="155"/>
      <c r="D765" s="155"/>
      <c r="E765" s="155"/>
      <c r="F765" s="155"/>
      <c r="G765" s="97"/>
      <c r="H765" s="97"/>
      <c r="I765" s="137"/>
      <c r="J765" s="137"/>
    </row>
    <row r="766" spans="1:10" ht="12.75">
      <c r="A766" s="121"/>
      <c r="B766" s="97"/>
      <c r="C766" s="155"/>
      <c r="D766" s="155"/>
      <c r="E766" s="155"/>
      <c r="F766" s="155"/>
      <c r="G766" s="97"/>
      <c r="H766" s="97"/>
      <c r="I766" s="137"/>
      <c r="J766" s="137"/>
    </row>
    <row r="767" spans="1:10" ht="12.75">
      <c r="A767" s="121"/>
      <c r="B767" s="97"/>
      <c r="C767" s="155"/>
      <c r="D767" s="155"/>
      <c r="E767" s="155"/>
      <c r="F767" s="155"/>
      <c r="G767" s="97"/>
      <c r="H767" s="97"/>
      <c r="I767" s="137"/>
      <c r="J767" s="137"/>
    </row>
    <row r="768" spans="1:10" ht="12.75">
      <c r="A768" s="121"/>
      <c r="B768" s="97"/>
      <c r="C768" s="155"/>
      <c r="D768" s="155"/>
      <c r="E768" s="155"/>
      <c r="F768" s="155"/>
      <c r="G768" s="97"/>
      <c r="H768" s="97"/>
      <c r="I768" s="137"/>
      <c r="J768" s="137"/>
    </row>
    <row r="769" spans="1:10" ht="12.75">
      <c r="A769" s="121"/>
      <c r="B769" s="97"/>
      <c r="C769" s="155"/>
      <c r="D769" s="155"/>
      <c r="E769" s="155"/>
      <c r="F769" s="155"/>
      <c r="G769" s="97"/>
      <c r="H769" s="97"/>
      <c r="I769" s="137"/>
      <c r="J769" s="137"/>
    </row>
    <row r="770" spans="1:10" ht="12.75">
      <c r="A770" s="121"/>
      <c r="B770" s="97"/>
      <c r="C770" s="155"/>
      <c r="D770" s="155"/>
      <c r="E770" s="155"/>
      <c r="F770" s="155"/>
      <c r="G770" s="97"/>
      <c r="H770" s="97"/>
      <c r="I770" s="137"/>
      <c r="J770" s="137"/>
    </row>
    <row r="771" spans="1:10" ht="12.75">
      <c r="A771" s="121"/>
      <c r="B771" s="97"/>
      <c r="C771" s="155"/>
      <c r="D771" s="155"/>
      <c r="E771" s="155"/>
      <c r="F771" s="155"/>
      <c r="G771" s="97"/>
      <c r="H771" s="97"/>
      <c r="I771" s="137"/>
      <c r="J771" s="137"/>
    </row>
    <row r="772" spans="1:10" ht="12.75">
      <c r="A772" s="121"/>
      <c r="B772" s="97"/>
      <c r="C772" s="155"/>
      <c r="D772" s="155"/>
      <c r="E772" s="155"/>
      <c r="F772" s="155"/>
      <c r="G772" s="97"/>
      <c r="H772" s="97"/>
      <c r="I772" s="137"/>
      <c r="J772" s="137"/>
    </row>
    <row r="773" spans="1:10" ht="12.75">
      <c r="A773" s="121"/>
      <c r="B773" s="97"/>
      <c r="C773" s="155"/>
      <c r="D773" s="155"/>
      <c r="E773" s="155"/>
      <c r="F773" s="155"/>
      <c r="G773" s="97"/>
      <c r="H773" s="97"/>
      <c r="I773" s="137"/>
      <c r="J773" s="137"/>
    </row>
    <row r="774" spans="1:10" ht="12.75">
      <c r="A774" s="121"/>
      <c r="B774" s="97"/>
      <c r="C774" s="155"/>
      <c r="D774" s="155"/>
      <c r="E774" s="155"/>
      <c r="F774" s="155"/>
      <c r="G774" s="97"/>
      <c r="H774" s="97"/>
      <c r="I774" s="137"/>
      <c r="J774" s="137"/>
    </row>
    <row r="775" spans="1:10" ht="12.75">
      <c r="A775" s="121"/>
      <c r="B775" s="97"/>
      <c r="C775" s="155"/>
      <c r="D775" s="155"/>
      <c r="E775" s="155"/>
      <c r="F775" s="155"/>
      <c r="G775" s="97"/>
      <c r="H775" s="97"/>
      <c r="I775" s="137"/>
      <c r="J775" s="137"/>
    </row>
    <row r="776" spans="1:10" ht="12.75">
      <c r="A776" s="121"/>
      <c r="B776" s="97"/>
      <c r="C776" s="155"/>
      <c r="D776" s="155"/>
      <c r="E776" s="155"/>
      <c r="F776" s="155"/>
      <c r="G776" s="97"/>
      <c r="H776" s="97"/>
      <c r="I776" s="137"/>
      <c r="J776" s="137"/>
    </row>
    <row r="777" spans="1:10" ht="12.75">
      <c r="A777" s="121"/>
      <c r="B777" s="97"/>
      <c r="C777" s="155"/>
      <c r="D777" s="155"/>
      <c r="E777" s="155"/>
      <c r="F777" s="155"/>
      <c r="G777" s="97"/>
      <c r="H777" s="97"/>
      <c r="I777" s="137"/>
      <c r="J777" s="137"/>
    </row>
    <row r="778" spans="1:10" ht="12.75">
      <c r="A778" s="121"/>
      <c r="B778" s="97"/>
      <c r="C778" s="155"/>
      <c r="D778" s="155"/>
      <c r="E778" s="155"/>
      <c r="F778" s="155"/>
      <c r="G778" s="97"/>
      <c r="H778" s="97"/>
      <c r="I778" s="137"/>
      <c r="J778" s="137"/>
    </row>
    <row r="779" spans="1:10" ht="12.75">
      <c r="A779" s="121"/>
      <c r="B779" s="97"/>
      <c r="C779" s="155"/>
      <c r="D779" s="155"/>
      <c r="E779" s="155"/>
      <c r="F779" s="155"/>
      <c r="G779" s="97"/>
      <c r="H779" s="97"/>
      <c r="I779" s="137"/>
      <c r="J779" s="137"/>
    </row>
    <row r="780" spans="1:10" ht="12.75">
      <c r="A780" s="121"/>
      <c r="B780" s="97"/>
      <c r="C780" s="155"/>
      <c r="D780" s="155"/>
      <c r="E780" s="155"/>
      <c r="F780" s="155"/>
      <c r="G780" s="97"/>
      <c r="H780" s="97"/>
      <c r="I780" s="137"/>
      <c r="J780" s="137"/>
    </row>
    <row r="781" spans="1:10" ht="12.75">
      <c r="A781" s="121"/>
      <c r="B781" s="97"/>
      <c r="C781" s="136"/>
      <c r="D781" s="136"/>
      <c r="E781" s="136"/>
      <c r="F781" s="136"/>
      <c r="G781" s="97"/>
      <c r="H781" s="97"/>
      <c r="I781" s="137"/>
      <c r="J781" s="137"/>
    </row>
    <row r="783" spans="1:10" ht="12.75">
      <c r="A783" s="171" t="s">
        <v>227</v>
      </c>
      <c r="B783" s="171"/>
      <c r="C783" s="171"/>
      <c r="D783" s="171"/>
      <c r="E783" s="171"/>
      <c r="F783" s="171"/>
      <c r="G783" s="171"/>
      <c r="H783" s="171"/>
      <c r="I783" s="171"/>
      <c r="J783" s="171"/>
    </row>
    <row r="784" spans="1:10" ht="12.75">
      <c r="A784" s="171"/>
      <c r="B784" s="171"/>
      <c r="C784" s="171"/>
      <c r="D784" s="171"/>
      <c r="E784" s="171"/>
      <c r="F784" s="171"/>
      <c r="G784" s="171"/>
      <c r="H784" s="171"/>
      <c r="I784" s="171"/>
      <c r="J784" s="171"/>
    </row>
    <row r="786" spans="1:10" ht="12.75">
      <c r="A786" s="169" t="s">
        <v>257</v>
      </c>
      <c r="B786" s="169"/>
      <c r="C786" s="169"/>
      <c r="D786" s="169"/>
      <c r="E786" s="169"/>
      <c r="F786" s="169"/>
      <c r="G786" s="169"/>
      <c r="H786" s="169"/>
      <c r="I786" s="169"/>
      <c r="J786" s="169"/>
    </row>
    <row r="787" spans="1:2" ht="12.75">
      <c r="A787" s="1"/>
      <c r="B787" s="1"/>
    </row>
    <row r="788" spans="1:10" ht="12.75">
      <c r="A788" s="1" t="s">
        <v>228</v>
      </c>
      <c r="B788" s="1" t="s">
        <v>229</v>
      </c>
      <c r="C788" s="170" t="s">
        <v>46</v>
      </c>
      <c r="D788" s="170"/>
      <c r="E788" s="170" t="s">
        <v>47</v>
      </c>
      <c r="F788" s="170"/>
      <c r="G788" s="170" t="s">
        <v>41</v>
      </c>
      <c r="H788" s="170"/>
      <c r="I788" s="170" t="s">
        <v>42</v>
      </c>
      <c r="J788" s="170"/>
    </row>
    <row r="790" spans="1:10" ht="12.75">
      <c r="A790" s="121" t="s">
        <v>231</v>
      </c>
      <c r="B790" s="97">
        <v>1</v>
      </c>
      <c r="C790" s="167" t="str">
        <f>open!$A$245</f>
        <v>Daniele Pochesci</v>
      </c>
      <c r="D790" s="167"/>
      <c r="E790" s="167" t="str">
        <f>open!$B$245</f>
        <v>Alex Iorio</v>
      </c>
      <c r="F790" s="167"/>
      <c r="G790" s="75">
        <f>open!$D$245</f>
        <v>5</v>
      </c>
      <c r="H790" s="75">
        <f>open!$E$245</f>
        <v>3</v>
      </c>
      <c r="I790" s="168" t="str">
        <f>open!$N$245</f>
        <v>Emanuele Licheri</v>
      </c>
      <c r="J790" s="168"/>
    </row>
    <row r="791" spans="1:10" ht="12.75">
      <c r="A791" s="121" t="s">
        <v>231</v>
      </c>
      <c r="B791" s="97">
        <v>2</v>
      </c>
      <c r="C791" s="167" t="str">
        <f>open!$A$246</f>
        <v>Massimiliano Croatti</v>
      </c>
      <c r="D791" s="167"/>
      <c r="E791" s="167" t="str">
        <f>open!$B$246</f>
        <v>Lucio Canicchio</v>
      </c>
      <c r="F791" s="167"/>
      <c r="G791" s="75">
        <f>open!$D$246</f>
        <v>1</v>
      </c>
      <c r="H791" s="75">
        <f>open!$E$246</f>
        <v>2</v>
      </c>
      <c r="I791" s="168" t="str">
        <f>open!$N$246</f>
        <v>Matteo Balboni</v>
      </c>
      <c r="J791" s="168"/>
    </row>
    <row r="792" spans="1:10" ht="12.75">
      <c r="A792" s="121" t="s">
        <v>231</v>
      </c>
      <c r="B792" s="97">
        <v>3</v>
      </c>
      <c r="C792" s="167" t="str">
        <f>open!$A$247</f>
        <v>Massimo Bolognino</v>
      </c>
      <c r="D792" s="167"/>
      <c r="E792" s="167" t="str">
        <f>open!$B$247</f>
        <v>Saverio Bari</v>
      </c>
      <c r="F792" s="167"/>
      <c r="G792" s="75">
        <f>open!$D$247</f>
        <v>2</v>
      </c>
      <c r="H792" s="75">
        <f>open!$E$247</f>
        <v>1</v>
      </c>
      <c r="I792" s="168" t="str">
        <f>open!$N$247</f>
        <v>Mario Corradi</v>
      </c>
      <c r="J792" s="168"/>
    </row>
    <row r="793" spans="1:10" ht="12.75">
      <c r="A793" s="121" t="s">
        <v>231</v>
      </c>
      <c r="B793" s="97">
        <v>4</v>
      </c>
      <c r="C793" s="167" t="str">
        <f>open!$A$248</f>
        <v>Andrea Di Vincenzo</v>
      </c>
      <c r="D793" s="167"/>
      <c r="E793" s="167" t="str">
        <f>open!$A$248</f>
        <v>Andrea Di Vincenzo</v>
      </c>
      <c r="F793" s="167"/>
      <c r="G793" s="75">
        <f>open!$D$248</f>
        <v>3</v>
      </c>
      <c r="H793" s="75">
        <f>open!$E$248</f>
        <v>2</v>
      </c>
      <c r="I793" s="168" t="str">
        <f>open!$N$248</f>
        <v>Luca Gentile</v>
      </c>
      <c r="J793" s="168"/>
    </row>
    <row r="794" spans="1:10" ht="12.75">
      <c r="A794" s="121" t="s">
        <v>232</v>
      </c>
      <c r="B794" s="97">
        <v>5</v>
      </c>
      <c r="C794" s="167" t="str">
        <f>veterani!$A$126</f>
        <v>Riccardo Marinucci</v>
      </c>
      <c r="D794" s="167"/>
      <c r="E794" s="173" t="str">
        <f>veterani!$B$126</f>
        <v>Marco Lauretti</v>
      </c>
      <c r="F794" s="167"/>
      <c r="G794" s="75">
        <f>veterani!$D$126</f>
        <v>0</v>
      </c>
      <c r="H794" s="75">
        <f>veterani!$E$126</f>
        <v>1</v>
      </c>
      <c r="I794" s="174" t="str">
        <f>veterani!$N$126</f>
        <v>Emilio Richichi</v>
      </c>
      <c r="J794" s="168"/>
    </row>
    <row r="795" spans="1:10" ht="12.75">
      <c r="A795" s="121" t="s">
        <v>232</v>
      </c>
      <c r="B795" s="97">
        <v>6</v>
      </c>
      <c r="C795" s="167" t="str">
        <f>veterani!$A$127</f>
        <v>Valentino Spagnolo</v>
      </c>
      <c r="D795" s="167"/>
      <c r="E795" s="167" t="str">
        <f>veterani!$B$127</f>
        <v>Mauro Manganello</v>
      </c>
      <c r="F795" s="167"/>
      <c r="G795" s="75">
        <f>veterani!$D$127</f>
        <v>1</v>
      </c>
      <c r="H795" s="75">
        <f>veterani!$E$127</f>
        <v>2</v>
      </c>
      <c r="I795" s="168" t="str">
        <f>veterani!$N$127</f>
        <v>Paolo Finardi</v>
      </c>
      <c r="J795" s="168"/>
    </row>
    <row r="796" spans="1:10" ht="12.75">
      <c r="A796" s="121" t="s">
        <v>237</v>
      </c>
      <c r="B796" s="97">
        <v>7</v>
      </c>
      <c r="C796" s="167" t="str">
        <f>cadetti!$A$59</f>
        <v>Alberto Gagliardi</v>
      </c>
      <c r="D796" s="167"/>
      <c r="E796" s="167" t="str">
        <f>cadetti!$B$59</f>
        <v>Riccardo Schito</v>
      </c>
      <c r="F796" s="167"/>
      <c r="G796" s="97">
        <f>cadetti!$D$59</f>
        <v>2</v>
      </c>
      <c r="H796" s="97">
        <f>cadetti!$E$59</f>
        <v>3</v>
      </c>
      <c r="I796" s="168" t="str">
        <f>cadetti!$N$59</f>
        <v>Gaetano Monticelli</v>
      </c>
      <c r="J796" s="168"/>
    </row>
    <row r="797" spans="1:10" ht="12.75">
      <c r="A797" s="121" t="s">
        <v>237</v>
      </c>
      <c r="B797" s="97">
        <v>8</v>
      </c>
      <c r="C797" s="167" t="str">
        <f>cadetti!$A$60</f>
        <v>Giuseppe Panebianco</v>
      </c>
      <c r="D797" s="167"/>
      <c r="E797" s="167" t="str">
        <f>cadetti!$B$60</f>
        <v>Carlo Alessi</v>
      </c>
      <c r="F797" s="167"/>
      <c r="G797" s="97">
        <f>cadetti!$D$60</f>
        <v>2</v>
      </c>
      <c r="H797" s="97">
        <f>cadetti!$E$60</f>
        <v>5</v>
      </c>
      <c r="I797" s="168" t="str">
        <f>cadetti!$N$60</f>
        <v>Riccardo Schito</v>
      </c>
      <c r="J797" s="168"/>
    </row>
    <row r="798" spans="1:10" ht="12.75">
      <c r="A798" s="121" t="s">
        <v>237</v>
      </c>
      <c r="B798" s="97">
        <v>9</v>
      </c>
      <c r="C798" s="167" t="str">
        <f>cadetti!$A$63</f>
        <v>Gianfranco Mastrantuono</v>
      </c>
      <c r="D798" s="167"/>
      <c r="E798" s="167" t="str">
        <f>cadetti!$B$63</f>
        <v>Marcello Bodin de Chatelard</v>
      </c>
      <c r="F798" s="167"/>
      <c r="G798" s="97">
        <f>cadetti!$D$63</f>
        <v>1</v>
      </c>
      <c r="H798" s="97">
        <f>cadetti!$E$63</f>
        <v>0</v>
      </c>
      <c r="I798" s="168" t="str">
        <f>cadetti!$N$63</f>
        <v>Salvatore Cammarata</v>
      </c>
      <c r="J798" s="168"/>
    </row>
    <row r="799" spans="1:10" ht="12.75">
      <c r="A799" s="121" t="s">
        <v>193</v>
      </c>
      <c r="B799" s="97">
        <v>13</v>
      </c>
      <c r="C799" s="175" t="str">
        <f>VitoColomba!$A$23</f>
        <v>SC Palermo</v>
      </c>
      <c r="D799" s="175"/>
      <c r="E799" s="175" t="str">
        <f>VitoColomba!$B$23</f>
        <v>SC Napoli 2000</v>
      </c>
      <c r="F799" s="175"/>
      <c r="G799" s="97"/>
      <c r="H799" s="97"/>
      <c r="I799" s="137"/>
      <c r="J799" s="137"/>
    </row>
    <row r="800" spans="1:10" ht="12.75">
      <c r="A800" s="121" t="s">
        <v>193</v>
      </c>
      <c r="B800" s="97">
        <v>14</v>
      </c>
      <c r="C800" s="175" t="str">
        <f>VitoColomba!$A$23</f>
        <v>SC Palermo</v>
      </c>
      <c r="D800" s="175"/>
      <c r="E800" s="175" t="str">
        <f>VitoColomba!$B$23</f>
        <v>SC Napoli 2000</v>
      </c>
      <c r="F800" s="175"/>
      <c r="G800" s="97"/>
      <c r="H800" s="97"/>
      <c r="I800" s="137"/>
      <c r="J800" s="137"/>
    </row>
    <row r="801" spans="1:10" ht="12.75">
      <c r="A801" s="121" t="s">
        <v>193</v>
      </c>
      <c r="B801" s="97">
        <v>15</v>
      </c>
      <c r="C801" s="175" t="str">
        <f>VitoColomba!$A$23</f>
        <v>SC Palermo</v>
      </c>
      <c r="D801" s="175"/>
      <c r="E801" s="175" t="str">
        <f>VitoColomba!$B$23</f>
        <v>SC Napoli 2000</v>
      </c>
      <c r="F801" s="175"/>
      <c r="G801" s="97"/>
      <c r="H801" s="97"/>
      <c r="I801" s="137"/>
      <c r="J801" s="137"/>
    </row>
    <row r="802" spans="1:10" ht="12.75">
      <c r="A802" s="121" t="s">
        <v>193</v>
      </c>
      <c r="B802" s="97">
        <v>17</v>
      </c>
      <c r="C802" s="175" t="str">
        <f>VitoColomba!$A$24</f>
        <v>SC Fighters</v>
      </c>
      <c r="D802" s="175"/>
      <c r="E802" s="175" t="str">
        <f>VitoColomba!$B$24</f>
        <v>SC Catania</v>
      </c>
      <c r="F802" s="175"/>
      <c r="G802" s="97"/>
      <c r="H802" s="97"/>
      <c r="I802" s="137"/>
      <c r="J802" s="137"/>
    </row>
    <row r="803" spans="1:10" ht="12.75">
      <c r="A803" s="121" t="s">
        <v>193</v>
      </c>
      <c r="B803" s="97">
        <v>18</v>
      </c>
      <c r="C803" s="175" t="str">
        <f>VitoColomba!$A$24</f>
        <v>SC Fighters</v>
      </c>
      <c r="D803" s="175"/>
      <c r="E803" s="175" t="str">
        <f>VitoColomba!$B$24</f>
        <v>SC Catania</v>
      </c>
      <c r="F803" s="175"/>
      <c r="G803" s="97"/>
      <c r="H803" s="97"/>
      <c r="I803" s="137"/>
      <c r="J803" s="137"/>
    </row>
    <row r="804" spans="1:10" ht="12.75">
      <c r="A804" s="121" t="s">
        <v>193</v>
      </c>
      <c r="B804" s="97">
        <v>19</v>
      </c>
      <c r="C804" s="175" t="str">
        <f>VitoColomba!$A$24</f>
        <v>SC Fighters</v>
      </c>
      <c r="D804" s="175"/>
      <c r="E804" s="175" t="str">
        <f>VitoColomba!$B$24</f>
        <v>SC Catania</v>
      </c>
      <c r="F804" s="175"/>
      <c r="G804" s="97"/>
      <c r="H804" s="97"/>
      <c r="I804" s="137"/>
      <c r="J804" s="137"/>
    </row>
    <row r="805" spans="1:10" ht="12.75">
      <c r="A805" s="121" t="s">
        <v>193</v>
      </c>
      <c r="B805" s="97">
        <v>21</v>
      </c>
      <c r="C805" s="175" t="str">
        <f>VitoColomba!$A$25</f>
        <v>SC Bagheria</v>
      </c>
      <c r="D805" s="175"/>
      <c r="E805" s="175" t="str">
        <f>VitoColomba!$B$25</f>
        <v>CCT Eagles</v>
      </c>
      <c r="F805" s="175"/>
      <c r="G805" s="97"/>
      <c r="H805" s="97"/>
      <c r="I805" s="137"/>
      <c r="J805" s="137"/>
    </row>
    <row r="806" spans="1:10" ht="12.75">
      <c r="A806" s="121" t="s">
        <v>193</v>
      </c>
      <c r="B806" s="97">
        <v>22</v>
      </c>
      <c r="C806" s="175" t="str">
        <f>VitoColomba!$A$25</f>
        <v>SC Bagheria</v>
      </c>
      <c r="D806" s="175"/>
      <c r="E806" s="175" t="str">
        <f>VitoColomba!$B$25</f>
        <v>CCT Eagles</v>
      </c>
      <c r="F806" s="175"/>
      <c r="G806" s="97"/>
      <c r="H806" s="97"/>
      <c r="I806" s="137"/>
      <c r="J806" s="137"/>
    </row>
    <row r="807" spans="1:10" ht="12.75">
      <c r="A807" s="121" t="s">
        <v>193</v>
      </c>
      <c r="B807" s="97">
        <v>23</v>
      </c>
      <c r="C807" s="175" t="str">
        <f>VitoColomba!$A$25</f>
        <v>SC Bagheria</v>
      </c>
      <c r="D807" s="175"/>
      <c r="E807" s="175" t="str">
        <f>VitoColomba!$B$25</f>
        <v>CCT Eagles</v>
      </c>
      <c r="F807" s="175"/>
      <c r="G807" s="97"/>
      <c r="H807" s="97"/>
      <c r="I807" s="137"/>
      <c r="J807" s="137"/>
    </row>
    <row r="808" spans="1:10" ht="12.75">
      <c r="A808" s="121" t="s">
        <v>197</v>
      </c>
      <c r="B808" s="97">
        <v>25</v>
      </c>
      <c r="C808" s="175" t="str">
        <f>Primavera!$A$17</f>
        <v>SC Fighters</v>
      </c>
      <c r="D808" s="175"/>
      <c r="E808" s="175" t="str">
        <f>Primavera!$B$17</f>
        <v>SC Pierce 14 "B"</v>
      </c>
      <c r="F808" s="175"/>
      <c r="G808" s="97"/>
      <c r="H808" s="97"/>
      <c r="I808" s="137"/>
      <c r="J808" s="137"/>
    </row>
    <row r="809" spans="1:10" ht="12.75">
      <c r="A809" s="121" t="s">
        <v>197</v>
      </c>
      <c r="B809" s="97">
        <v>26</v>
      </c>
      <c r="C809" s="175" t="str">
        <f>Primavera!$A$17</f>
        <v>SC Fighters</v>
      </c>
      <c r="D809" s="175"/>
      <c r="E809" s="175" t="str">
        <f>Primavera!$B$17</f>
        <v>SC Pierce 14 "B"</v>
      </c>
      <c r="F809" s="175"/>
      <c r="G809" s="97"/>
      <c r="H809" s="97"/>
      <c r="I809" s="137"/>
      <c r="J809" s="137"/>
    </row>
    <row r="810" spans="1:10" ht="12.75">
      <c r="A810" s="121" t="s">
        <v>197</v>
      </c>
      <c r="B810" s="97">
        <v>27</v>
      </c>
      <c r="C810" s="175" t="str">
        <f>Primavera!$A$17</f>
        <v>SC Fighters</v>
      </c>
      <c r="D810" s="175"/>
      <c r="E810" s="175" t="str">
        <f>Primavera!$B$17</f>
        <v>SC Pierce 14 "B"</v>
      </c>
      <c r="F810" s="175"/>
      <c r="G810" s="97"/>
      <c r="H810" s="97"/>
      <c r="I810" s="137"/>
      <c r="J810" s="137"/>
    </row>
    <row r="811" spans="1:10" ht="12.75">
      <c r="A811" s="121"/>
      <c r="B811" s="97"/>
      <c r="C811" s="136"/>
      <c r="D811" s="136"/>
      <c r="E811" s="136"/>
      <c r="F811" s="136"/>
      <c r="G811" s="97"/>
      <c r="H811" s="97"/>
      <c r="I811" s="137"/>
      <c r="J811" s="137"/>
    </row>
    <row r="812" spans="1:10" ht="12.75">
      <c r="A812" s="121"/>
      <c r="B812" s="97"/>
      <c r="C812" s="136"/>
      <c r="D812" s="136"/>
      <c r="E812" s="136"/>
      <c r="F812" s="136"/>
      <c r="G812" s="97"/>
      <c r="H812" s="97"/>
      <c r="I812" s="137"/>
      <c r="J812" s="137"/>
    </row>
    <row r="813" spans="1:10" ht="12.75">
      <c r="A813" s="121"/>
      <c r="B813" s="97"/>
      <c r="C813" s="136"/>
      <c r="D813" s="136"/>
      <c r="E813" s="136"/>
      <c r="F813" s="136"/>
      <c r="G813" s="97"/>
      <c r="H813" s="97"/>
      <c r="I813" s="137"/>
      <c r="J813" s="137"/>
    </row>
    <row r="814" spans="1:10" ht="12.75">
      <c r="A814" s="121"/>
      <c r="B814" s="97"/>
      <c r="C814" s="136"/>
      <c r="D814" s="136"/>
      <c r="E814" s="136"/>
      <c r="F814" s="136"/>
      <c r="G814" s="97"/>
      <c r="H814" s="97"/>
      <c r="I814" s="137"/>
      <c r="J814" s="137"/>
    </row>
    <row r="815" spans="1:10" ht="12.75">
      <c r="A815" s="121"/>
      <c r="B815" s="97"/>
      <c r="C815" s="136"/>
      <c r="D815" s="136"/>
      <c r="E815" s="136"/>
      <c r="F815" s="136"/>
      <c r="G815" s="97"/>
      <c r="H815" s="97"/>
      <c r="I815" s="137"/>
      <c r="J815" s="137"/>
    </row>
    <row r="816" spans="1:10" ht="12.75">
      <c r="A816" s="121"/>
      <c r="B816" s="97"/>
      <c r="C816" s="136"/>
      <c r="D816" s="136"/>
      <c r="E816" s="136"/>
      <c r="F816" s="136"/>
      <c r="G816" s="97"/>
      <c r="H816" s="97"/>
      <c r="I816" s="137"/>
      <c r="J816" s="137"/>
    </row>
    <row r="817" spans="1:10" ht="12.75">
      <c r="A817" s="121"/>
      <c r="B817" s="97"/>
      <c r="C817" s="136"/>
      <c r="D817" s="136"/>
      <c r="E817" s="136"/>
      <c r="F817" s="136"/>
      <c r="G817" s="97"/>
      <c r="H817" s="97"/>
      <c r="I817" s="137"/>
      <c r="J817" s="137"/>
    </row>
    <row r="818" spans="1:10" ht="12.75">
      <c r="A818" s="121"/>
      <c r="B818" s="97"/>
      <c r="C818" s="136"/>
      <c r="D818" s="136"/>
      <c r="E818" s="136"/>
      <c r="F818" s="136"/>
      <c r="G818" s="97"/>
      <c r="H818" s="97"/>
      <c r="I818" s="137"/>
      <c r="J818" s="137"/>
    </row>
    <row r="819" spans="1:10" ht="12.75">
      <c r="A819" s="121"/>
      <c r="B819" s="97"/>
      <c r="C819" s="136"/>
      <c r="D819" s="136"/>
      <c r="E819" s="136"/>
      <c r="F819" s="136"/>
      <c r="G819" s="97"/>
      <c r="H819" s="97"/>
      <c r="I819" s="137"/>
      <c r="J819" s="137"/>
    </row>
    <row r="820" spans="1:10" ht="12.75">
      <c r="A820" s="121"/>
      <c r="B820" s="97"/>
      <c r="C820" s="136"/>
      <c r="D820" s="136"/>
      <c r="E820" s="136"/>
      <c r="F820" s="136"/>
      <c r="G820" s="97"/>
      <c r="H820" s="97"/>
      <c r="I820" s="137"/>
      <c r="J820" s="137"/>
    </row>
    <row r="821" spans="1:10" ht="12.75">
      <c r="A821" s="121"/>
      <c r="B821" s="97"/>
      <c r="C821" s="136"/>
      <c r="D821" s="136"/>
      <c r="E821" s="136"/>
      <c r="F821" s="136"/>
      <c r="G821" s="97"/>
      <c r="H821" s="97"/>
      <c r="I821" s="137"/>
      <c r="J821" s="137"/>
    </row>
    <row r="822" spans="1:10" ht="12.75">
      <c r="A822" s="121"/>
      <c r="B822" s="97"/>
      <c r="C822" s="136"/>
      <c r="D822" s="136"/>
      <c r="E822" s="136"/>
      <c r="F822" s="136"/>
      <c r="G822" s="97"/>
      <c r="H822" s="97"/>
      <c r="I822" s="137"/>
      <c r="J822" s="137"/>
    </row>
    <row r="823" spans="1:10" ht="12.75">
      <c r="A823" s="121"/>
      <c r="B823" s="97"/>
      <c r="C823" s="136"/>
      <c r="D823" s="136"/>
      <c r="E823" s="136"/>
      <c r="F823" s="136"/>
      <c r="G823" s="97"/>
      <c r="H823" s="97"/>
      <c r="I823" s="137"/>
      <c r="J823" s="137"/>
    </row>
    <row r="824" spans="1:10" ht="12.75">
      <c r="A824" s="121"/>
      <c r="B824" s="97"/>
      <c r="C824" s="136"/>
      <c r="D824" s="136"/>
      <c r="E824" s="136"/>
      <c r="F824" s="136"/>
      <c r="G824" s="97"/>
      <c r="H824" s="97"/>
      <c r="I824" s="137"/>
      <c r="J824" s="137"/>
    </row>
    <row r="825" spans="1:10" ht="12.75">
      <c r="A825" s="121"/>
      <c r="B825" s="97"/>
      <c r="C825" s="136"/>
      <c r="D825" s="136"/>
      <c r="E825" s="136"/>
      <c r="F825" s="136"/>
      <c r="G825" s="97"/>
      <c r="H825" s="97"/>
      <c r="I825" s="137"/>
      <c r="J825" s="137"/>
    </row>
    <row r="826" spans="1:10" ht="12.75">
      <c r="A826" s="121"/>
      <c r="B826" s="97"/>
      <c r="C826" s="136"/>
      <c r="D826" s="136"/>
      <c r="E826" s="136"/>
      <c r="F826" s="136"/>
      <c r="G826" s="97"/>
      <c r="H826" s="97"/>
      <c r="I826" s="137"/>
      <c r="J826" s="137"/>
    </row>
    <row r="827" spans="1:10" ht="12.75">
      <c r="A827" s="121"/>
      <c r="B827" s="97"/>
      <c r="C827" s="136"/>
      <c r="D827" s="136"/>
      <c r="E827" s="136"/>
      <c r="F827" s="136"/>
      <c r="G827" s="97"/>
      <c r="H827" s="97"/>
      <c r="I827" s="137"/>
      <c r="J827" s="137"/>
    </row>
    <row r="828" spans="1:10" ht="12.75">
      <c r="A828" s="121"/>
      <c r="B828" s="97"/>
      <c r="C828" s="136"/>
      <c r="D828" s="136"/>
      <c r="E828" s="136"/>
      <c r="F828" s="136"/>
      <c r="G828" s="97"/>
      <c r="H828" s="97"/>
      <c r="I828" s="137"/>
      <c r="J828" s="137"/>
    </row>
    <row r="829" spans="1:10" ht="12.75">
      <c r="A829" s="121"/>
      <c r="B829" s="97"/>
      <c r="C829" s="136"/>
      <c r="D829" s="136"/>
      <c r="E829" s="136"/>
      <c r="F829" s="136"/>
      <c r="G829" s="97"/>
      <c r="H829" s="97"/>
      <c r="I829" s="137"/>
      <c r="J829" s="137"/>
    </row>
    <row r="830" spans="1:10" ht="12.75">
      <c r="A830" s="121"/>
      <c r="B830" s="97"/>
      <c r="C830" s="136"/>
      <c r="D830" s="136"/>
      <c r="E830" s="136"/>
      <c r="F830" s="136"/>
      <c r="G830" s="97"/>
      <c r="H830" s="97"/>
      <c r="I830" s="137"/>
      <c r="J830" s="137"/>
    </row>
    <row r="831" spans="1:10" ht="12.75">
      <c r="A831" s="121"/>
      <c r="B831" s="97"/>
      <c r="C831" s="136"/>
      <c r="D831" s="136"/>
      <c r="E831" s="136"/>
      <c r="F831" s="136"/>
      <c r="G831" s="97"/>
      <c r="H831" s="97"/>
      <c r="I831" s="137"/>
      <c r="J831" s="137"/>
    </row>
    <row r="832" spans="1:10" ht="12.75">
      <c r="A832" s="121"/>
      <c r="B832" s="97"/>
      <c r="C832" s="136"/>
      <c r="D832" s="136"/>
      <c r="E832" s="136"/>
      <c r="F832" s="136"/>
      <c r="G832" s="97"/>
      <c r="H832" s="97"/>
      <c r="I832" s="137"/>
      <c r="J832" s="137"/>
    </row>
    <row r="833" spans="1:10" ht="12.75">
      <c r="A833" s="121"/>
      <c r="B833" s="97"/>
      <c r="C833" s="136"/>
      <c r="D833" s="136"/>
      <c r="E833" s="136"/>
      <c r="F833" s="136"/>
      <c r="G833" s="97"/>
      <c r="H833" s="97"/>
      <c r="I833" s="137"/>
      <c r="J833" s="137"/>
    </row>
    <row r="834" spans="1:10" ht="12.75">
      <c r="A834" s="121"/>
      <c r="B834" s="97"/>
      <c r="C834" s="136"/>
      <c r="D834" s="136"/>
      <c r="E834" s="136"/>
      <c r="F834" s="136"/>
      <c r="G834" s="97"/>
      <c r="H834" s="97"/>
      <c r="I834" s="137"/>
      <c r="J834" s="137"/>
    </row>
    <row r="835" spans="1:10" ht="12.75">
      <c r="A835" s="121"/>
      <c r="B835" s="97"/>
      <c r="C835" s="136"/>
      <c r="D835" s="136"/>
      <c r="E835" s="136"/>
      <c r="F835" s="136"/>
      <c r="G835" s="97"/>
      <c r="H835" s="97"/>
      <c r="I835" s="137"/>
      <c r="J835" s="137"/>
    </row>
    <row r="836" spans="1:10" ht="12.75">
      <c r="A836" s="121"/>
      <c r="B836" s="97"/>
      <c r="C836" s="136"/>
      <c r="D836" s="136"/>
      <c r="E836" s="136"/>
      <c r="F836" s="136"/>
      <c r="G836" s="97"/>
      <c r="H836" s="97"/>
      <c r="I836" s="137"/>
      <c r="J836" s="137"/>
    </row>
    <row r="839" spans="1:10" ht="12.75">
      <c r="A839" s="171" t="s">
        <v>227</v>
      </c>
      <c r="B839" s="171"/>
      <c r="C839" s="171"/>
      <c r="D839" s="171"/>
      <c r="E839" s="171"/>
      <c r="F839" s="171"/>
      <c r="G839" s="171"/>
      <c r="H839" s="171"/>
      <c r="I839" s="171"/>
      <c r="J839" s="171"/>
    </row>
    <row r="840" spans="1:10" ht="12.75">
      <c r="A840" s="171"/>
      <c r="B840" s="171"/>
      <c r="C840" s="171"/>
      <c r="D840" s="171"/>
      <c r="E840" s="171"/>
      <c r="F840" s="171"/>
      <c r="G840" s="171"/>
      <c r="H840" s="171"/>
      <c r="I840" s="171"/>
      <c r="J840" s="171"/>
    </row>
    <row r="842" spans="1:10" ht="12.75">
      <c r="A842" s="169" t="s">
        <v>258</v>
      </c>
      <c r="B842" s="169"/>
      <c r="C842" s="169"/>
      <c r="D842" s="169"/>
      <c r="E842" s="169"/>
      <c r="F842" s="169"/>
      <c r="G842" s="169"/>
      <c r="H842" s="169"/>
      <c r="I842" s="169"/>
      <c r="J842" s="169"/>
    </row>
    <row r="843" spans="1:2" ht="12.75">
      <c r="A843" s="1"/>
      <c r="B843" s="1"/>
    </row>
    <row r="844" spans="1:10" ht="12.75">
      <c r="A844" s="1" t="s">
        <v>228</v>
      </c>
      <c r="B844" s="1" t="s">
        <v>229</v>
      </c>
      <c r="C844" s="170" t="s">
        <v>46</v>
      </c>
      <c r="D844" s="170"/>
      <c r="E844" s="170" t="s">
        <v>47</v>
      </c>
      <c r="F844" s="170"/>
      <c r="G844" s="170" t="s">
        <v>41</v>
      </c>
      <c r="H844" s="170"/>
      <c r="I844" s="170" t="s">
        <v>230</v>
      </c>
      <c r="J844" s="170"/>
    </row>
    <row r="846" spans="1:10" ht="12.75">
      <c r="A846" s="121" t="s">
        <v>231</v>
      </c>
      <c r="B846" s="97">
        <v>1</v>
      </c>
      <c r="C846" s="167" t="str">
        <f>open!$A$252</f>
        <v>Daniele Pochesci</v>
      </c>
      <c r="D846" s="167"/>
      <c r="E846" s="167" t="str">
        <f>open!$B$252</f>
        <v>Lucio Canicchio</v>
      </c>
      <c r="F846" s="167"/>
      <c r="G846" s="153">
        <f>open!$D$252</f>
        <v>2</v>
      </c>
      <c r="H846" s="153">
        <f>open!$E$252</f>
        <v>1</v>
      </c>
      <c r="I846" s="168" t="s">
        <v>82</v>
      </c>
      <c r="J846" s="168"/>
    </row>
    <row r="847" spans="1:10" ht="12.75">
      <c r="A847" s="121" t="s">
        <v>231</v>
      </c>
      <c r="B847" s="97">
        <v>2</v>
      </c>
      <c r="C847" s="167" t="str">
        <f>open!$A$253</f>
        <v>Massimo Bolognino</v>
      </c>
      <c r="D847" s="167"/>
      <c r="E847" s="167" t="str">
        <f>open!$B$253</f>
        <v>Andrea Di Vincenzo</v>
      </c>
      <c r="F847" s="167"/>
      <c r="G847" s="153">
        <f>open!$D$253</f>
        <v>2</v>
      </c>
      <c r="H847" s="153">
        <f>open!$E$253</f>
        <v>0</v>
      </c>
      <c r="I847" s="168" t="s">
        <v>74</v>
      </c>
      <c r="J847" s="168"/>
    </row>
    <row r="848" spans="1:10" ht="12.75">
      <c r="A848" s="121" t="s">
        <v>232</v>
      </c>
      <c r="B848" s="97">
        <v>3</v>
      </c>
      <c r="C848" s="167" t="str">
        <f>veterani!$A$131</f>
        <v>Emilio Richichi</v>
      </c>
      <c r="D848" s="167"/>
      <c r="E848" s="173" t="str">
        <f>veterani!$B$131</f>
        <v>Marco Lauretti</v>
      </c>
      <c r="F848" s="167"/>
      <c r="G848" s="153">
        <f>veterani!$D$131</f>
        <v>2</v>
      </c>
      <c r="H848" s="153">
        <f>veterani!$E$131</f>
        <v>0</v>
      </c>
      <c r="I848" s="174" t="str">
        <f>veterani!$N$131</f>
        <v>Riccardo Marinucci</v>
      </c>
      <c r="J848" s="168"/>
    </row>
    <row r="849" spans="1:10" ht="12.75">
      <c r="A849" s="121" t="s">
        <v>232</v>
      </c>
      <c r="B849" s="97">
        <v>4</v>
      </c>
      <c r="C849" s="167" t="str">
        <f>veterani!$A$132</f>
        <v>Paolo Finardi</v>
      </c>
      <c r="D849" s="167"/>
      <c r="E849" s="167" t="str">
        <f>veterani!$B$132</f>
        <v>Mauro Manganello</v>
      </c>
      <c r="F849" s="167"/>
      <c r="G849" s="153">
        <f>veterani!$D$132</f>
        <v>1</v>
      </c>
      <c r="H849" s="153">
        <f>veterani!$E$132</f>
        <v>2</v>
      </c>
      <c r="I849" s="168" t="str">
        <f>veterani!$N$132</f>
        <v>Valentino Spagnolo</v>
      </c>
      <c r="J849" s="168"/>
    </row>
    <row r="850" spans="1:10" ht="12.75">
      <c r="A850" s="121" t="s">
        <v>237</v>
      </c>
      <c r="B850" s="97">
        <v>5</v>
      </c>
      <c r="C850" s="167" t="str">
        <f>cadetti!$A$114</f>
        <v>Carlo Alessi</v>
      </c>
      <c r="D850" s="167"/>
      <c r="E850" s="167" t="str">
        <f>cadetti!$B$114</f>
        <v>Gianfranco Mastrantuono</v>
      </c>
      <c r="F850" s="167"/>
      <c r="G850" s="97">
        <f>cadetti!$D$114</f>
        <v>3</v>
      </c>
      <c r="H850" s="97">
        <f>cadetti!$E$114</f>
        <v>2</v>
      </c>
      <c r="I850" s="168" t="str">
        <f>cadetti!$N$114</f>
        <v>Marcello Bodin de Chatelard</v>
      </c>
      <c r="J850" s="168"/>
    </row>
    <row r="851" spans="1:10" ht="12.75">
      <c r="A851" s="121" t="s">
        <v>193</v>
      </c>
      <c r="B851" s="97">
        <v>13</v>
      </c>
      <c r="C851" s="175" t="str">
        <f>VitoColomba!$A$26</f>
        <v>SC Palermo</v>
      </c>
      <c r="D851" s="175"/>
      <c r="E851" s="175" t="str">
        <f>VitoColomba!$B$26</f>
        <v>CCT Eagles</v>
      </c>
      <c r="F851" s="175"/>
      <c r="G851" s="97"/>
      <c r="H851" s="97"/>
      <c r="I851" s="137"/>
      <c r="J851" s="137"/>
    </row>
    <row r="852" spans="1:10" ht="12.75">
      <c r="A852" s="121" t="s">
        <v>193</v>
      </c>
      <c r="B852" s="97">
        <v>14</v>
      </c>
      <c r="C852" s="175" t="str">
        <f>VitoColomba!$A$26</f>
        <v>SC Palermo</v>
      </c>
      <c r="D852" s="175"/>
      <c r="E852" s="175" t="str">
        <f>VitoColomba!$B$26</f>
        <v>CCT Eagles</v>
      </c>
      <c r="F852" s="175"/>
      <c r="G852" s="97"/>
      <c r="H852" s="97"/>
      <c r="I852" s="137"/>
      <c r="J852" s="137"/>
    </row>
    <row r="853" spans="1:10" ht="12.75">
      <c r="A853" s="121" t="s">
        <v>193</v>
      </c>
      <c r="B853" s="97">
        <v>15</v>
      </c>
      <c r="C853" s="175" t="str">
        <f>VitoColomba!$A$26</f>
        <v>SC Palermo</v>
      </c>
      <c r="D853" s="175"/>
      <c r="E853" s="175" t="str">
        <f>VitoColomba!$B$26</f>
        <v>CCT Eagles</v>
      </c>
      <c r="F853" s="175"/>
      <c r="G853" s="97"/>
      <c r="H853" s="97"/>
      <c r="I853" s="137"/>
      <c r="J853" s="137"/>
    </row>
    <row r="854" spans="1:10" ht="12.75">
      <c r="A854" s="121" t="s">
        <v>193</v>
      </c>
      <c r="B854" s="97">
        <v>17</v>
      </c>
      <c r="C854" s="175" t="str">
        <f>VitoColomba!$A$27</f>
        <v>SC Napoli 2000</v>
      </c>
      <c r="D854" s="175"/>
      <c r="E854" s="175" t="str">
        <f>VitoColomba!$B$27</f>
        <v>SC Fighters</v>
      </c>
      <c r="F854" s="175"/>
      <c r="G854" s="97"/>
      <c r="H854" s="97"/>
      <c r="I854" s="137"/>
      <c r="J854" s="137"/>
    </row>
    <row r="855" spans="1:10" ht="12.75">
      <c r="A855" s="121" t="s">
        <v>193</v>
      </c>
      <c r="B855" s="97">
        <v>18</v>
      </c>
      <c r="C855" s="175" t="str">
        <f>VitoColomba!$A$27</f>
        <v>SC Napoli 2000</v>
      </c>
      <c r="D855" s="175"/>
      <c r="E855" s="175" t="str">
        <f>VitoColomba!$B$27</f>
        <v>SC Fighters</v>
      </c>
      <c r="F855" s="175"/>
      <c r="G855" s="97"/>
      <c r="H855" s="97"/>
      <c r="I855" s="137"/>
      <c r="J855" s="137"/>
    </row>
    <row r="856" spans="1:10" ht="12.75">
      <c r="A856" s="121" t="s">
        <v>193</v>
      </c>
      <c r="B856" s="97">
        <v>19</v>
      </c>
      <c r="C856" s="175" t="str">
        <f>VitoColomba!$A$27</f>
        <v>SC Napoli 2000</v>
      </c>
      <c r="D856" s="175"/>
      <c r="E856" s="175" t="str">
        <f>VitoColomba!$B$27</f>
        <v>SC Fighters</v>
      </c>
      <c r="F856" s="175"/>
      <c r="G856" s="97"/>
      <c r="H856" s="97"/>
      <c r="I856" s="137"/>
      <c r="J856" s="137"/>
    </row>
    <row r="857" spans="1:10" ht="12.75">
      <c r="A857" s="121" t="s">
        <v>193</v>
      </c>
      <c r="B857" s="97">
        <v>21</v>
      </c>
      <c r="C857" s="175" t="str">
        <f>VitoColomba!$A$28</f>
        <v>SC Bagheria</v>
      </c>
      <c r="D857" s="175"/>
      <c r="E857" s="175" t="str">
        <f>VitoColomba!$B$28</f>
        <v>SC Catania</v>
      </c>
      <c r="F857" s="175"/>
      <c r="G857" s="97"/>
      <c r="H857" s="97"/>
      <c r="I857" s="137"/>
      <c r="J857" s="137"/>
    </row>
    <row r="858" spans="1:10" ht="12.75">
      <c r="A858" s="121" t="s">
        <v>193</v>
      </c>
      <c r="B858" s="97">
        <v>22</v>
      </c>
      <c r="C858" s="175" t="str">
        <f>VitoColomba!$A$28</f>
        <v>SC Bagheria</v>
      </c>
      <c r="D858" s="175"/>
      <c r="E858" s="175" t="str">
        <f>VitoColomba!$B$28</f>
        <v>SC Catania</v>
      </c>
      <c r="F858" s="175"/>
      <c r="G858" s="97"/>
      <c r="H858" s="97"/>
      <c r="I858" s="137"/>
      <c r="J858" s="137"/>
    </row>
    <row r="859" spans="1:10" ht="12.75">
      <c r="A859" s="121" t="s">
        <v>193</v>
      </c>
      <c r="B859" s="97">
        <v>23</v>
      </c>
      <c r="C859" s="175" t="str">
        <f>VitoColomba!$A$28</f>
        <v>SC Bagheria</v>
      </c>
      <c r="D859" s="175"/>
      <c r="E859" s="175" t="str">
        <f>VitoColomba!$B$28</f>
        <v>SC Catania</v>
      </c>
      <c r="F859" s="175"/>
      <c r="G859" s="97"/>
      <c r="H859" s="97"/>
      <c r="I859" s="137"/>
      <c r="J859" s="137"/>
    </row>
    <row r="860" spans="1:10" ht="12.75">
      <c r="A860" s="121" t="s">
        <v>197</v>
      </c>
      <c r="B860" s="97">
        <v>25</v>
      </c>
      <c r="C860" s="175" t="str">
        <f>Primavera!$A$18</f>
        <v>SC Pierce 14 </v>
      </c>
      <c r="D860" s="175"/>
      <c r="E860" s="175" t="str">
        <f>Primavera!$B$18</f>
        <v>SC Brasilia Chieti</v>
      </c>
      <c r="F860" s="175"/>
      <c r="G860" s="97"/>
      <c r="H860" s="97"/>
      <c r="I860" s="137"/>
      <c r="J860" s="137"/>
    </row>
    <row r="861" spans="1:10" ht="12.75">
      <c r="A861" s="121" t="s">
        <v>197</v>
      </c>
      <c r="B861" s="97">
        <v>26</v>
      </c>
      <c r="C861" s="175" t="str">
        <f>Primavera!$A$18</f>
        <v>SC Pierce 14 </v>
      </c>
      <c r="D861" s="175"/>
      <c r="E861" s="175" t="str">
        <f>Primavera!$B$18</f>
        <v>SC Brasilia Chieti</v>
      </c>
      <c r="F861" s="175"/>
      <c r="G861" s="97"/>
      <c r="H861" s="97"/>
      <c r="I861" s="137"/>
      <c r="J861" s="137"/>
    </row>
    <row r="862" spans="1:10" ht="12.75">
      <c r="A862" s="121" t="s">
        <v>197</v>
      </c>
      <c r="B862" s="97">
        <v>27</v>
      </c>
      <c r="C862" s="175" t="str">
        <f>Primavera!$A$18</f>
        <v>SC Pierce 14 </v>
      </c>
      <c r="D862" s="175"/>
      <c r="E862" s="175" t="str">
        <f>Primavera!$B$18</f>
        <v>SC Brasilia Chieti</v>
      </c>
      <c r="F862" s="175"/>
      <c r="G862" s="97"/>
      <c r="H862" s="97"/>
      <c r="I862" s="137"/>
      <c r="J862" s="137"/>
    </row>
    <row r="863" spans="1:10" ht="12.75">
      <c r="A863" s="121"/>
      <c r="B863" s="97"/>
      <c r="C863" s="155"/>
      <c r="D863" s="155"/>
      <c r="E863" s="155"/>
      <c r="F863" s="155"/>
      <c r="G863" s="97"/>
      <c r="H863" s="97"/>
      <c r="I863" s="137"/>
      <c r="J863" s="137"/>
    </row>
    <row r="864" spans="1:10" ht="12.75">
      <c r="A864" s="121"/>
      <c r="B864" s="97"/>
      <c r="C864" s="155"/>
      <c r="D864" s="155"/>
      <c r="E864" s="155"/>
      <c r="F864" s="155"/>
      <c r="G864" s="97"/>
      <c r="H864" s="97"/>
      <c r="I864" s="137"/>
      <c r="J864" s="137"/>
    </row>
    <row r="865" spans="1:10" ht="12.75">
      <c r="A865" s="121"/>
      <c r="B865" s="97"/>
      <c r="C865" s="155"/>
      <c r="D865" s="155"/>
      <c r="E865" s="155"/>
      <c r="F865" s="155"/>
      <c r="G865" s="97"/>
      <c r="H865" s="97"/>
      <c r="I865" s="137"/>
      <c r="J865" s="137"/>
    </row>
    <row r="866" spans="1:10" ht="12.75">
      <c r="A866" s="121"/>
      <c r="B866" s="97"/>
      <c r="C866" s="155"/>
      <c r="D866" s="155"/>
      <c r="E866" s="155"/>
      <c r="F866" s="155"/>
      <c r="G866" s="97"/>
      <c r="H866" s="97"/>
      <c r="I866" s="137"/>
      <c r="J866" s="137"/>
    </row>
    <row r="867" spans="1:10" ht="12.75">
      <c r="A867" s="121"/>
      <c r="B867" s="97"/>
      <c r="C867" s="155"/>
      <c r="D867" s="155"/>
      <c r="E867" s="155"/>
      <c r="F867" s="155"/>
      <c r="G867" s="97"/>
      <c r="H867" s="97"/>
      <c r="I867" s="137"/>
      <c r="J867" s="137"/>
    </row>
    <row r="868" spans="1:10" ht="12.75">
      <c r="A868" s="121"/>
      <c r="B868" s="97"/>
      <c r="C868" s="155"/>
      <c r="D868" s="155"/>
      <c r="E868" s="155"/>
      <c r="F868" s="155"/>
      <c r="G868" s="97"/>
      <c r="H868" s="97"/>
      <c r="I868" s="137"/>
      <c r="J868" s="137"/>
    </row>
    <row r="869" spans="1:10" ht="12.75">
      <c r="A869" s="121"/>
      <c r="B869" s="97"/>
      <c r="C869" s="155"/>
      <c r="D869" s="155"/>
      <c r="E869" s="155"/>
      <c r="F869" s="155"/>
      <c r="G869" s="97"/>
      <c r="H869" s="97"/>
      <c r="I869" s="137"/>
      <c r="J869" s="137"/>
    </row>
    <row r="870" spans="1:10" ht="12.75">
      <c r="A870" s="121"/>
      <c r="B870" s="97"/>
      <c r="C870" s="155"/>
      <c r="D870" s="155"/>
      <c r="E870" s="155"/>
      <c r="F870" s="155"/>
      <c r="G870" s="97"/>
      <c r="H870" s="97"/>
      <c r="I870" s="137"/>
      <c r="J870" s="137"/>
    </row>
    <row r="871" spans="1:10" ht="12.75">
      <c r="A871" s="121"/>
      <c r="B871" s="97"/>
      <c r="C871" s="155"/>
      <c r="D871" s="155"/>
      <c r="E871" s="155"/>
      <c r="F871" s="155"/>
      <c r="G871" s="97"/>
      <c r="H871" s="97"/>
      <c r="I871" s="137"/>
      <c r="J871" s="137"/>
    </row>
    <row r="872" spans="1:10" ht="12.75">
      <c r="A872" s="121"/>
      <c r="B872" s="97"/>
      <c r="C872" s="155"/>
      <c r="D872" s="155"/>
      <c r="E872" s="155"/>
      <c r="F872" s="155"/>
      <c r="G872" s="97"/>
      <c r="H872" s="97"/>
      <c r="I872" s="137"/>
      <c r="J872" s="137"/>
    </row>
    <row r="873" spans="1:10" ht="12.75">
      <c r="A873" s="121"/>
      <c r="B873" s="97"/>
      <c r="C873" s="155"/>
      <c r="D873" s="155"/>
      <c r="E873" s="155"/>
      <c r="F873" s="155"/>
      <c r="G873" s="97"/>
      <c r="H873" s="97"/>
      <c r="I873" s="137"/>
      <c r="J873" s="137"/>
    </row>
    <row r="874" spans="1:10" ht="12.75">
      <c r="A874" s="121"/>
      <c r="B874" s="97"/>
      <c r="C874" s="155"/>
      <c r="D874" s="155"/>
      <c r="E874" s="155"/>
      <c r="F874" s="155"/>
      <c r="G874" s="97"/>
      <c r="H874" s="97"/>
      <c r="I874" s="137"/>
      <c r="J874" s="137"/>
    </row>
    <row r="875" spans="1:10" ht="12.75">
      <c r="A875" s="121"/>
      <c r="B875" s="97"/>
      <c r="C875" s="155"/>
      <c r="D875" s="155"/>
      <c r="E875" s="155"/>
      <c r="F875" s="155"/>
      <c r="G875" s="97"/>
      <c r="H875" s="97"/>
      <c r="I875" s="137"/>
      <c r="J875" s="137"/>
    </row>
    <row r="876" spans="1:10" ht="12.75">
      <c r="A876" s="121"/>
      <c r="B876" s="97"/>
      <c r="C876" s="155"/>
      <c r="D876" s="155"/>
      <c r="E876" s="155"/>
      <c r="F876" s="155"/>
      <c r="G876" s="97"/>
      <c r="H876" s="97"/>
      <c r="I876" s="137"/>
      <c r="J876" s="137"/>
    </row>
    <row r="877" spans="1:10" ht="12.75">
      <c r="A877" s="121"/>
      <c r="B877" s="97"/>
      <c r="C877" s="155"/>
      <c r="D877" s="155"/>
      <c r="E877" s="155"/>
      <c r="F877" s="155"/>
      <c r="G877" s="97"/>
      <c r="H877" s="97"/>
      <c r="I877" s="137"/>
      <c r="J877" s="137"/>
    </row>
    <row r="878" spans="1:10" ht="12.75">
      <c r="A878" s="121"/>
      <c r="B878" s="97"/>
      <c r="C878" s="155"/>
      <c r="D878" s="155"/>
      <c r="E878" s="155"/>
      <c r="F878" s="155"/>
      <c r="G878" s="97"/>
      <c r="H878" s="97"/>
      <c r="I878" s="137"/>
      <c r="J878" s="137"/>
    </row>
    <row r="879" spans="1:10" ht="12.75">
      <c r="A879" s="121"/>
      <c r="B879" s="97"/>
      <c r="C879" s="155"/>
      <c r="D879" s="155"/>
      <c r="E879" s="155"/>
      <c r="F879" s="155"/>
      <c r="G879" s="97"/>
      <c r="H879" s="97"/>
      <c r="I879" s="137"/>
      <c r="J879" s="137"/>
    </row>
    <row r="880" spans="1:10" ht="12.75">
      <c r="A880" s="121"/>
      <c r="B880" s="97"/>
      <c r="C880" s="155"/>
      <c r="D880" s="155"/>
      <c r="E880" s="155"/>
      <c r="F880" s="155"/>
      <c r="G880" s="97"/>
      <c r="H880" s="97"/>
      <c r="I880" s="137"/>
      <c r="J880" s="137"/>
    </row>
    <row r="881" spans="1:10" ht="12.75">
      <c r="A881" s="121"/>
      <c r="B881" s="97"/>
      <c r="C881" s="155"/>
      <c r="D881" s="155"/>
      <c r="E881" s="155"/>
      <c r="F881" s="155"/>
      <c r="G881" s="97"/>
      <c r="H881" s="97"/>
      <c r="I881" s="137"/>
      <c r="J881" s="137"/>
    </row>
    <row r="882" spans="1:10" ht="12.75">
      <c r="A882" s="121"/>
      <c r="B882" s="97"/>
      <c r="C882" s="155"/>
      <c r="D882" s="155"/>
      <c r="E882" s="155"/>
      <c r="F882" s="155"/>
      <c r="G882" s="97"/>
      <c r="H882" s="97"/>
      <c r="I882" s="137"/>
      <c r="J882" s="137"/>
    </row>
    <row r="883" spans="1:10" ht="12.75">
      <c r="A883" s="121"/>
      <c r="B883" s="97"/>
      <c r="C883" s="155"/>
      <c r="D883" s="155"/>
      <c r="E883" s="155"/>
      <c r="F883" s="155"/>
      <c r="G883" s="97"/>
      <c r="H883" s="97"/>
      <c r="I883" s="137"/>
      <c r="J883" s="137"/>
    </row>
    <row r="884" spans="1:10" ht="12.75">
      <c r="A884" s="121"/>
      <c r="B884" s="97"/>
      <c r="C884" s="155"/>
      <c r="D884" s="155"/>
      <c r="E884" s="155"/>
      <c r="F884" s="155"/>
      <c r="G884" s="97"/>
      <c r="H884" s="97"/>
      <c r="I884" s="137"/>
      <c r="J884" s="137"/>
    </row>
    <row r="885" spans="1:10" ht="12.75">
      <c r="A885" s="121"/>
      <c r="B885" s="97"/>
      <c r="C885" s="155"/>
      <c r="D885" s="155"/>
      <c r="E885" s="155"/>
      <c r="F885" s="155"/>
      <c r="G885" s="97"/>
      <c r="H885" s="97"/>
      <c r="I885" s="137"/>
      <c r="J885" s="137"/>
    </row>
    <row r="886" spans="1:10" ht="12.75">
      <c r="A886" s="121"/>
      <c r="B886" s="97"/>
      <c r="C886" s="155"/>
      <c r="D886" s="155"/>
      <c r="E886" s="155"/>
      <c r="F886" s="155"/>
      <c r="G886" s="97"/>
      <c r="H886" s="97"/>
      <c r="I886" s="137"/>
      <c r="J886" s="137"/>
    </row>
    <row r="887" spans="1:10" ht="12.75">
      <c r="A887" s="121"/>
      <c r="B887" s="97"/>
      <c r="C887" s="155"/>
      <c r="D887" s="155"/>
      <c r="E887" s="155"/>
      <c r="F887" s="155"/>
      <c r="G887" s="97"/>
      <c r="H887" s="97"/>
      <c r="I887" s="137"/>
      <c r="J887" s="137"/>
    </row>
    <row r="888" spans="1:10" ht="12.75">
      <c r="A888" s="121"/>
      <c r="B888" s="97"/>
      <c r="C888" s="155"/>
      <c r="D888" s="155"/>
      <c r="E888" s="155"/>
      <c r="F888" s="155"/>
      <c r="G888" s="97"/>
      <c r="H888" s="97"/>
      <c r="I888" s="137"/>
      <c r="J888" s="137"/>
    </row>
    <row r="889" spans="1:10" ht="12.75">
      <c r="A889" s="121"/>
      <c r="B889" s="97"/>
      <c r="C889" s="155"/>
      <c r="D889" s="155"/>
      <c r="E889" s="155"/>
      <c r="F889" s="155"/>
      <c r="G889" s="97"/>
      <c r="H889" s="97"/>
      <c r="I889" s="137"/>
      <c r="J889" s="137"/>
    </row>
    <row r="890" spans="1:10" ht="12.75">
      <c r="A890" s="121"/>
      <c r="B890" s="97"/>
      <c r="C890" s="155"/>
      <c r="D890" s="155"/>
      <c r="E890" s="155"/>
      <c r="F890" s="155"/>
      <c r="G890" s="97"/>
      <c r="H890" s="97"/>
      <c r="I890" s="137"/>
      <c r="J890" s="137"/>
    </row>
    <row r="891" spans="1:10" ht="12.75">
      <c r="A891" s="121"/>
      <c r="B891" s="97"/>
      <c r="C891" s="155"/>
      <c r="D891" s="155"/>
      <c r="E891" s="155"/>
      <c r="F891" s="155"/>
      <c r="G891" s="97"/>
      <c r="H891" s="97"/>
      <c r="I891" s="137"/>
      <c r="J891" s="137"/>
    </row>
    <row r="892" spans="1:10" ht="12.75">
      <c r="A892" s="121"/>
      <c r="B892" s="97"/>
      <c r="C892" s="155"/>
      <c r="D892" s="155"/>
      <c r="E892" s="155"/>
      <c r="F892" s="155"/>
      <c r="G892" s="97"/>
      <c r="H892" s="97"/>
      <c r="I892" s="137"/>
      <c r="J892" s="137"/>
    </row>
    <row r="893" spans="1:10" ht="12.75">
      <c r="A893" s="121"/>
      <c r="B893" s="97"/>
      <c r="C893" s="136"/>
      <c r="D893" s="136"/>
      <c r="E893" s="136"/>
      <c r="F893" s="136"/>
      <c r="G893" s="97"/>
      <c r="H893" s="97"/>
      <c r="I893" s="137"/>
      <c r="J893" s="137"/>
    </row>
    <row r="895" spans="1:10" ht="12.75">
      <c r="A895" s="171" t="s">
        <v>227</v>
      </c>
      <c r="B895" s="171"/>
      <c r="C895" s="171"/>
      <c r="D895" s="171"/>
      <c r="E895" s="171"/>
      <c r="F895" s="171"/>
      <c r="G895" s="171"/>
      <c r="H895" s="171"/>
      <c r="I895" s="171"/>
      <c r="J895" s="171"/>
    </row>
    <row r="896" spans="1:10" ht="12.75">
      <c r="A896" s="171"/>
      <c r="B896" s="171"/>
      <c r="C896" s="171"/>
      <c r="D896" s="171"/>
      <c r="E896" s="171"/>
      <c r="F896" s="171"/>
      <c r="G896" s="171"/>
      <c r="H896" s="171"/>
      <c r="I896" s="171"/>
      <c r="J896" s="171"/>
    </row>
    <row r="898" spans="1:10" ht="12.75">
      <c r="A898" s="169" t="s">
        <v>259</v>
      </c>
      <c r="B898" s="169"/>
      <c r="C898" s="169"/>
      <c r="D898" s="169"/>
      <c r="E898" s="169"/>
      <c r="F898" s="169"/>
      <c r="G898" s="169"/>
      <c r="H898" s="169"/>
      <c r="I898" s="169"/>
      <c r="J898" s="169"/>
    </row>
    <row r="899" spans="1:2" ht="12.75">
      <c r="A899" s="1"/>
      <c r="B899" s="1"/>
    </row>
    <row r="900" spans="1:10" ht="12.75">
      <c r="A900" s="1" t="s">
        <v>228</v>
      </c>
      <c r="B900" s="1" t="s">
        <v>229</v>
      </c>
      <c r="C900" s="170" t="s">
        <v>46</v>
      </c>
      <c r="D900" s="170"/>
      <c r="E900" s="170" t="s">
        <v>47</v>
      </c>
      <c r="F900" s="170"/>
      <c r="G900" s="170" t="s">
        <v>41</v>
      </c>
      <c r="H900" s="170"/>
      <c r="I900" s="170" t="s">
        <v>230</v>
      </c>
      <c r="J900" s="170"/>
    </row>
    <row r="902" spans="1:10" ht="12.75">
      <c r="A902" s="121" t="s">
        <v>231</v>
      </c>
      <c r="B902" s="97">
        <v>1</v>
      </c>
      <c r="C902" s="167" t="str">
        <f>open!$A$257</f>
        <v>Daniele Pochesci</v>
      </c>
      <c r="D902" s="167"/>
      <c r="E902" s="167" t="str">
        <f>open!$B$257</f>
        <v>Massimo Bolognino</v>
      </c>
      <c r="F902" s="167"/>
      <c r="G902" s="75">
        <f>open!$D$257</f>
        <v>2</v>
      </c>
      <c r="H902" s="75">
        <f>open!$E$257</f>
        <v>1</v>
      </c>
      <c r="I902" s="168" t="str">
        <f>open!$N$257</f>
        <v>Massimiliano Croatti</v>
      </c>
      <c r="J902" s="168"/>
    </row>
    <row r="903" spans="1:10" ht="12.75">
      <c r="A903" s="121" t="s">
        <v>232</v>
      </c>
      <c r="B903" s="97">
        <v>3</v>
      </c>
      <c r="C903" s="167" t="str">
        <f>veterani!$A$136</f>
        <v>Emilio Richichi</v>
      </c>
      <c r="D903" s="167"/>
      <c r="E903" s="173" t="str">
        <f>veterani!$B$136</f>
        <v>Mauro Manganello</v>
      </c>
      <c r="F903" s="167"/>
      <c r="G903" s="75">
        <f>veterani!$D$136</f>
        <v>1</v>
      </c>
      <c r="H903" s="75">
        <f>veterani!$E$136</f>
        <v>0</v>
      </c>
      <c r="I903" s="174" t="str">
        <f>veterani!$N$136</f>
        <v>Alex Iorio</v>
      </c>
      <c r="J903" s="168"/>
    </row>
    <row r="904" spans="1:6" ht="12.75">
      <c r="A904" s="121" t="s">
        <v>193</v>
      </c>
      <c r="B904" s="97">
        <v>5</v>
      </c>
      <c r="C904" s="175" t="str">
        <f>VitoColomba!$A$29</f>
        <v>SC Palermo</v>
      </c>
      <c r="D904" s="175"/>
      <c r="E904" s="175" t="str">
        <f>VitoColomba!$B$29</f>
        <v>SC Fighters</v>
      </c>
      <c r="F904" s="175"/>
    </row>
    <row r="905" spans="1:6" ht="12.75">
      <c r="A905" s="121" t="s">
        <v>193</v>
      </c>
      <c r="B905" s="97">
        <v>6</v>
      </c>
      <c r="C905" s="175" t="str">
        <f>VitoColomba!$A$29</f>
        <v>SC Palermo</v>
      </c>
      <c r="D905" s="175"/>
      <c r="E905" s="175" t="str">
        <f>VitoColomba!$B$29</f>
        <v>SC Fighters</v>
      </c>
      <c r="F905" s="175"/>
    </row>
    <row r="906" spans="1:6" ht="12.75">
      <c r="A906" s="121" t="s">
        <v>193</v>
      </c>
      <c r="B906" s="97">
        <v>7</v>
      </c>
      <c r="C906" s="175" t="str">
        <f>VitoColomba!$A$29</f>
        <v>SC Palermo</v>
      </c>
      <c r="D906" s="175"/>
      <c r="E906" s="175" t="str">
        <f>VitoColomba!$B$29</f>
        <v>SC Fighters</v>
      </c>
      <c r="F906" s="175"/>
    </row>
    <row r="907" spans="1:6" ht="12.75">
      <c r="A907" s="121" t="s">
        <v>193</v>
      </c>
      <c r="B907" s="97">
        <v>9</v>
      </c>
      <c r="C907" s="175" t="str">
        <f>VitoColomba!$A$30</f>
        <v>SC Napoli 2000</v>
      </c>
      <c r="D907" s="175"/>
      <c r="E907" s="175" t="str">
        <f>VitoColomba!$B$30</f>
        <v>SC Bagheria</v>
      </c>
      <c r="F907" s="175"/>
    </row>
    <row r="908" spans="1:6" ht="12.75">
      <c r="A908" s="121" t="s">
        <v>193</v>
      </c>
      <c r="B908" s="97">
        <v>10</v>
      </c>
      <c r="C908" s="175" t="str">
        <f>VitoColomba!$A$30</f>
        <v>SC Napoli 2000</v>
      </c>
      <c r="D908" s="175"/>
      <c r="E908" s="175" t="str">
        <f>VitoColomba!$B$30</f>
        <v>SC Bagheria</v>
      </c>
      <c r="F908" s="175"/>
    </row>
    <row r="909" spans="1:6" ht="12.75">
      <c r="A909" s="121" t="s">
        <v>193</v>
      </c>
      <c r="B909" s="97">
        <v>11</v>
      </c>
      <c r="C909" s="175" t="str">
        <f>VitoColomba!$A$30</f>
        <v>SC Napoli 2000</v>
      </c>
      <c r="D909" s="175"/>
      <c r="E909" s="175" t="str">
        <f>VitoColomba!$B$30</f>
        <v>SC Bagheria</v>
      </c>
      <c r="F909" s="175"/>
    </row>
    <row r="910" spans="1:6" ht="12.75">
      <c r="A910" s="121" t="s">
        <v>193</v>
      </c>
      <c r="B910" s="97">
        <v>13</v>
      </c>
      <c r="C910" s="175" t="str">
        <f>VitoColomba!$A$31</f>
        <v>SC Catania</v>
      </c>
      <c r="D910" s="175"/>
      <c r="E910" s="175" t="str">
        <f>VitoColomba!$B$31</f>
        <v>CCT Eagles</v>
      </c>
      <c r="F910" s="175"/>
    </row>
    <row r="911" spans="1:6" ht="12.75">
      <c r="A911" s="121" t="s">
        <v>193</v>
      </c>
      <c r="B911" s="97">
        <v>14</v>
      </c>
      <c r="C911" s="175" t="str">
        <f>VitoColomba!$A$31</f>
        <v>SC Catania</v>
      </c>
      <c r="D911" s="175"/>
      <c r="E911" s="175" t="str">
        <f>VitoColomba!$B$31</f>
        <v>CCT Eagles</v>
      </c>
      <c r="F911" s="175"/>
    </row>
    <row r="912" spans="1:6" ht="12.75">
      <c r="A912" s="121" t="s">
        <v>193</v>
      </c>
      <c r="B912" s="97">
        <v>15</v>
      </c>
      <c r="C912" s="175" t="str">
        <f>VitoColomba!$A$31</f>
        <v>SC Catania</v>
      </c>
      <c r="D912" s="175"/>
      <c r="E912" s="175" t="str">
        <f>VitoColomba!$B$31</f>
        <v>CCT Eagles</v>
      </c>
      <c r="F912" s="175"/>
    </row>
    <row r="913" spans="1:6" ht="12.75">
      <c r="A913" s="121" t="s">
        <v>197</v>
      </c>
      <c r="B913" s="97">
        <v>17</v>
      </c>
      <c r="C913" s="175" t="str">
        <f>Primavera!$A$19</f>
        <v>SC Fighters</v>
      </c>
      <c r="D913" s="175"/>
      <c r="E913" s="175" t="str">
        <f>Primavera!$B$19</f>
        <v>SC Pierce 14 </v>
      </c>
      <c r="F913" s="175"/>
    </row>
    <row r="914" spans="1:6" ht="12.75">
      <c r="A914" s="121" t="s">
        <v>197</v>
      </c>
      <c r="B914" s="97">
        <v>18</v>
      </c>
      <c r="C914" s="175" t="str">
        <f>Primavera!$A$19</f>
        <v>SC Fighters</v>
      </c>
      <c r="D914" s="175"/>
      <c r="E914" s="175" t="str">
        <f>Primavera!$B$19</f>
        <v>SC Pierce 14 </v>
      </c>
      <c r="F914" s="175"/>
    </row>
    <row r="915" spans="1:6" ht="12.75">
      <c r="A915" s="121" t="s">
        <v>197</v>
      </c>
      <c r="B915" s="97">
        <v>19</v>
      </c>
      <c r="C915" s="175" t="str">
        <f>Primavera!$A$19</f>
        <v>SC Fighters</v>
      </c>
      <c r="D915" s="175"/>
      <c r="E915" s="175" t="str">
        <f>Primavera!$B$19</f>
        <v>SC Pierce 14 </v>
      </c>
      <c r="F915" s="175"/>
    </row>
    <row r="916" spans="1:6" ht="12.75">
      <c r="A916" s="121" t="s">
        <v>197</v>
      </c>
      <c r="B916" s="97">
        <v>21</v>
      </c>
      <c r="C916" s="175" t="str">
        <f>Primavera!$A$20</f>
        <v>SC Brasilia Chieti</v>
      </c>
      <c r="D916" s="175"/>
      <c r="E916" s="175" t="str">
        <f>Primavera!$B$20</f>
        <v>SC Pierce 14 "B"</v>
      </c>
      <c r="F916" s="175"/>
    </row>
    <row r="917" spans="1:6" ht="12.75">
      <c r="A917" s="121" t="s">
        <v>197</v>
      </c>
      <c r="B917" s="97">
        <v>22</v>
      </c>
      <c r="C917" s="175" t="str">
        <f>Primavera!$A$20</f>
        <v>SC Brasilia Chieti</v>
      </c>
      <c r="D917" s="175"/>
      <c r="E917" s="175" t="str">
        <f>Primavera!$B$20</f>
        <v>SC Pierce 14 "B"</v>
      </c>
      <c r="F917" s="175"/>
    </row>
    <row r="918" spans="1:6" ht="12.75">
      <c r="A918" s="121" t="s">
        <v>197</v>
      </c>
      <c r="B918" s="97">
        <v>23</v>
      </c>
      <c r="C918" s="175" t="str">
        <f>Primavera!$A$20</f>
        <v>SC Brasilia Chieti</v>
      </c>
      <c r="D918" s="175"/>
      <c r="E918" s="175" t="str">
        <f>Primavera!$B$20</f>
        <v>SC Pierce 14 "B"</v>
      </c>
      <c r="F918" s="175"/>
    </row>
  </sheetData>
  <mergeCells count="1287">
    <mergeCell ref="C918:D918"/>
    <mergeCell ref="E918:F918"/>
    <mergeCell ref="C916:D916"/>
    <mergeCell ref="E916:F916"/>
    <mergeCell ref="C917:D917"/>
    <mergeCell ref="E917:F917"/>
    <mergeCell ref="C914:D914"/>
    <mergeCell ref="E914:F914"/>
    <mergeCell ref="C915:D915"/>
    <mergeCell ref="E915:F915"/>
    <mergeCell ref="C912:D912"/>
    <mergeCell ref="E912:F912"/>
    <mergeCell ref="C913:D913"/>
    <mergeCell ref="E913:F913"/>
    <mergeCell ref="C910:D910"/>
    <mergeCell ref="E910:F910"/>
    <mergeCell ref="C911:D911"/>
    <mergeCell ref="E911:F911"/>
    <mergeCell ref="C908:D908"/>
    <mergeCell ref="E908:F908"/>
    <mergeCell ref="C909:D909"/>
    <mergeCell ref="E909:F909"/>
    <mergeCell ref="C906:D906"/>
    <mergeCell ref="E906:F906"/>
    <mergeCell ref="C907:D907"/>
    <mergeCell ref="E907:F907"/>
    <mergeCell ref="C904:D904"/>
    <mergeCell ref="E904:F904"/>
    <mergeCell ref="C905:D905"/>
    <mergeCell ref="E905:F905"/>
    <mergeCell ref="C861:D861"/>
    <mergeCell ref="E861:F861"/>
    <mergeCell ref="C862:D862"/>
    <mergeCell ref="E862:F862"/>
    <mergeCell ref="C859:D859"/>
    <mergeCell ref="E859:F859"/>
    <mergeCell ref="C860:D860"/>
    <mergeCell ref="E860:F860"/>
    <mergeCell ref="C855:D855"/>
    <mergeCell ref="E855:F855"/>
    <mergeCell ref="C856:D856"/>
    <mergeCell ref="E856:F856"/>
    <mergeCell ref="C810:D810"/>
    <mergeCell ref="E810:F810"/>
    <mergeCell ref="C851:D851"/>
    <mergeCell ref="E851:F851"/>
    <mergeCell ref="C848:D848"/>
    <mergeCell ref="E848:F848"/>
    <mergeCell ref="C846:D846"/>
    <mergeCell ref="E846:F846"/>
    <mergeCell ref="A842:J842"/>
    <mergeCell ref="C844:D844"/>
    <mergeCell ref="C808:D808"/>
    <mergeCell ref="E808:F808"/>
    <mergeCell ref="C809:D809"/>
    <mergeCell ref="E809:F809"/>
    <mergeCell ref="C806:D806"/>
    <mergeCell ref="E806:F806"/>
    <mergeCell ref="C807:D807"/>
    <mergeCell ref="E807:F807"/>
    <mergeCell ref="C804:D804"/>
    <mergeCell ref="E804:F804"/>
    <mergeCell ref="C805:D805"/>
    <mergeCell ref="E805:F805"/>
    <mergeCell ref="C802:D802"/>
    <mergeCell ref="E802:F802"/>
    <mergeCell ref="C803:D803"/>
    <mergeCell ref="E803:F803"/>
    <mergeCell ref="C759:D759"/>
    <mergeCell ref="E759:F759"/>
    <mergeCell ref="C760:D760"/>
    <mergeCell ref="E760:F760"/>
    <mergeCell ref="C757:D757"/>
    <mergeCell ref="E757:F757"/>
    <mergeCell ref="C758:D758"/>
    <mergeCell ref="E758:F758"/>
    <mergeCell ref="C755:D755"/>
    <mergeCell ref="E755:F755"/>
    <mergeCell ref="C756:D756"/>
    <mergeCell ref="E756:F756"/>
    <mergeCell ref="C753:D753"/>
    <mergeCell ref="E753:F753"/>
    <mergeCell ref="C754:D754"/>
    <mergeCell ref="E754:F754"/>
    <mergeCell ref="C751:D751"/>
    <mergeCell ref="E751:F751"/>
    <mergeCell ref="C752:D752"/>
    <mergeCell ref="E752:F752"/>
    <mergeCell ref="C749:D749"/>
    <mergeCell ref="E749:F749"/>
    <mergeCell ref="C750:D750"/>
    <mergeCell ref="E750:F750"/>
    <mergeCell ref="C703:D703"/>
    <mergeCell ref="E703:F703"/>
    <mergeCell ref="C704:D704"/>
    <mergeCell ref="E704:F704"/>
    <mergeCell ref="C701:D701"/>
    <mergeCell ref="E701:F701"/>
    <mergeCell ref="C702:D702"/>
    <mergeCell ref="E702:F702"/>
    <mergeCell ref="C699:D699"/>
    <mergeCell ref="E699:F699"/>
    <mergeCell ref="C700:D700"/>
    <mergeCell ref="E700:F700"/>
    <mergeCell ref="C697:D697"/>
    <mergeCell ref="E697:F697"/>
    <mergeCell ref="C698:D698"/>
    <mergeCell ref="E698:F698"/>
    <mergeCell ref="C695:D695"/>
    <mergeCell ref="E695:F695"/>
    <mergeCell ref="C696:D696"/>
    <mergeCell ref="E696:F696"/>
    <mergeCell ref="C693:D693"/>
    <mergeCell ref="E693:F693"/>
    <mergeCell ref="C694:D694"/>
    <mergeCell ref="E694:F694"/>
    <mergeCell ref="C903:D903"/>
    <mergeCell ref="E903:F903"/>
    <mergeCell ref="I903:J903"/>
    <mergeCell ref="C902:D902"/>
    <mergeCell ref="E902:F902"/>
    <mergeCell ref="I902:J902"/>
    <mergeCell ref="C853:D853"/>
    <mergeCell ref="E853:F853"/>
    <mergeCell ref="A898:J898"/>
    <mergeCell ref="A895:J896"/>
    <mergeCell ref="C857:D857"/>
    <mergeCell ref="C854:D854"/>
    <mergeCell ref="E854:F854"/>
    <mergeCell ref="E857:F857"/>
    <mergeCell ref="C858:D858"/>
    <mergeCell ref="E858:F858"/>
    <mergeCell ref="C900:D900"/>
    <mergeCell ref="E900:F900"/>
    <mergeCell ref="G900:H900"/>
    <mergeCell ref="I900:J900"/>
    <mergeCell ref="I848:J848"/>
    <mergeCell ref="C849:D849"/>
    <mergeCell ref="E849:F849"/>
    <mergeCell ref="I849:J849"/>
    <mergeCell ref="C850:D850"/>
    <mergeCell ref="E850:F850"/>
    <mergeCell ref="I850:J850"/>
    <mergeCell ref="C852:D852"/>
    <mergeCell ref="E852:F852"/>
    <mergeCell ref="I846:J846"/>
    <mergeCell ref="C847:D847"/>
    <mergeCell ref="E847:F847"/>
    <mergeCell ref="I847:J847"/>
    <mergeCell ref="E844:F844"/>
    <mergeCell ref="G844:H844"/>
    <mergeCell ref="I844:J844"/>
    <mergeCell ref="C798:D798"/>
    <mergeCell ref="E798:F798"/>
    <mergeCell ref="I798:J798"/>
    <mergeCell ref="A839:J840"/>
    <mergeCell ref="C799:D799"/>
    <mergeCell ref="E799:F799"/>
    <mergeCell ref="C800:D800"/>
    <mergeCell ref="E800:F800"/>
    <mergeCell ref="C801:D801"/>
    <mergeCell ref="E801:F801"/>
    <mergeCell ref="C796:D796"/>
    <mergeCell ref="E796:F796"/>
    <mergeCell ref="I796:J796"/>
    <mergeCell ref="C797:D797"/>
    <mergeCell ref="E797:F797"/>
    <mergeCell ref="I797:J797"/>
    <mergeCell ref="C795:D795"/>
    <mergeCell ref="E795:F795"/>
    <mergeCell ref="I795:J795"/>
    <mergeCell ref="C794:D794"/>
    <mergeCell ref="E794:F794"/>
    <mergeCell ref="I794:J794"/>
    <mergeCell ref="C792:D792"/>
    <mergeCell ref="E792:F792"/>
    <mergeCell ref="I792:J792"/>
    <mergeCell ref="C793:D793"/>
    <mergeCell ref="E793:F793"/>
    <mergeCell ref="I793:J793"/>
    <mergeCell ref="C790:D790"/>
    <mergeCell ref="E790:F790"/>
    <mergeCell ref="I790:J790"/>
    <mergeCell ref="C791:D791"/>
    <mergeCell ref="E791:F791"/>
    <mergeCell ref="I791:J791"/>
    <mergeCell ref="A783:J784"/>
    <mergeCell ref="A786:J786"/>
    <mergeCell ref="C788:D788"/>
    <mergeCell ref="E788:F788"/>
    <mergeCell ref="G788:H788"/>
    <mergeCell ref="I788:J788"/>
    <mergeCell ref="C747:D747"/>
    <mergeCell ref="E747:F747"/>
    <mergeCell ref="I747:J747"/>
    <mergeCell ref="C748:D748"/>
    <mergeCell ref="E748:F748"/>
    <mergeCell ref="I748:J748"/>
    <mergeCell ref="C745:D745"/>
    <mergeCell ref="E745:F745"/>
    <mergeCell ref="I745:J745"/>
    <mergeCell ref="C746:D746"/>
    <mergeCell ref="E746:F746"/>
    <mergeCell ref="I746:J746"/>
    <mergeCell ref="C743:D743"/>
    <mergeCell ref="E743:F743"/>
    <mergeCell ref="I743:J743"/>
    <mergeCell ref="C744:D744"/>
    <mergeCell ref="E744:F744"/>
    <mergeCell ref="I744:J744"/>
    <mergeCell ref="C741:D741"/>
    <mergeCell ref="E741:F741"/>
    <mergeCell ref="I741:J741"/>
    <mergeCell ref="C742:D742"/>
    <mergeCell ref="E742:F742"/>
    <mergeCell ref="I742:J742"/>
    <mergeCell ref="C739:D739"/>
    <mergeCell ref="E739:F739"/>
    <mergeCell ref="I739:J739"/>
    <mergeCell ref="C740:D740"/>
    <mergeCell ref="E740:F740"/>
    <mergeCell ref="I740:J740"/>
    <mergeCell ref="C734:D734"/>
    <mergeCell ref="E734:F734"/>
    <mergeCell ref="I734:J734"/>
    <mergeCell ref="A727:J728"/>
    <mergeCell ref="A730:J730"/>
    <mergeCell ref="G732:H732"/>
    <mergeCell ref="C732:D732"/>
    <mergeCell ref="E732:F732"/>
    <mergeCell ref="I732:J732"/>
    <mergeCell ref="C737:D737"/>
    <mergeCell ref="E737:F737"/>
    <mergeCell ref="I737:J737"/>
    <mergeCell ref="C738:D738"/>
    <mergeCell ref="E738:F738"/>
    <mergeCell ref="I738:J738"/>
    <mergeCell ref="C735:D735"/>
    <mergeCell ref="E735:F735"/>
    <mergeCell ref="I735:J735"/>
    <mergeCell ref="C736:D736"/>
    <mergeCell ref="E736:F736"/>
    <mergeCell ref="I736:J736"/>
    <mergeCell ref="C692:D692"/>
    <mergeCell ref="E692:F692"/>
    <mergeCell ref="I692:J692"/>
    <mergeCell ref="C690:D690"/>
    <mergeCell ref="E690:F690"/>
    <mergeCell ref="I690:J690"/>
    <mergeCell ref="C691:D691"/>
    <mergeCell ref="E691:F691"/>
    <mergeCell ref="I691:J691"/>
    <mergeCell ref="C688:D688"/>
    <mergeCell ref="E688:F688"/>
    <mergeCell ref="I688:J688"/>
    <mergeCell ref="C689:D689"/>
    <mergeCell ref="E689:F689"/>
    <mergeCell ref="I689:J689"/>
    <mergeCell ref="C686:D686"/>
    <mergeCell ref="E686:F686"/>
    <mergeCell ref="I686:J686"/>
    <mergeCell ref="C687:D687"/>
    <mergeCell ref="E687:F687"/>
    <mergeCell ref="I687:J687"/>
    <mergeCell ref="C684:D684"/>
    <mergeCell ref="E684:F684"/>
    <mergeCell ref="I684:J684"/>
    <mergeCell ref="C685:D685"/>
    <mergeCell ref="E685:F685"/>
    <mergeCell ref="I685:J685"/>
    <mergeCell ref="C682:D682"/>
    <mergeCell ref="E682:F682"/>
    <mergeCell ref="I682:J682"/>
    <mergeCell ref="C683:D683"/>
    <mergeCell ref="E683:F683"/>
    <mergeCell ref="I683:J683"/>
    <mergeCell ref="C680:D680"/>
    <mergeCell ref="E680:F680"/>
    <mergeCell ref="I680:J680"/>
    <mergeCell ref="C681:D681"/>
    <mergeCell ref="E681:F681"/>
    <mergeCell ref="I681:J681"/>
    <mergeCell ref="C678:D678"/>
    <mergeCell ref="E678:F678"/>
    <mergeCell ref="I678:J678"/>
    <mergeCell ref="C679:D679"/>
    <mergeCell ref="E679:F679"/>
    <mergeCell ref="I679:J679"/>
    <mergeCell ref="A674:J674"/>
    <mergeCell ref="C676:D676"/>
    <mergeCell ref="E676:F676"/>
    <mergeCell ref="G676:H676"/>
    <mergeCell ref="I676:J676"/>
    <mergeCell ref="C636:D636"/>
    <mergeCell ref="E636:F636"/>
    <mergeCell ref="I636:J636"/>
    <mergeCell ref="A671:J672"/>
    <mergeCell ref="C634:D634"/>
    <mergeCell ref="E634:F634"/>
    <mergeCell ref="I634:J634"/>
    <mergeCell ref="C635:D635"/>
    <mergeCell ref="E635:F635"/>
    <mergeCell ref="I635:J635"/>
    <mergeCell ref="C632:D632"/>
    <mergeCell ref="E632:F632"/>
    <mergeCell ref="I632:J632"/>
    <mergeCell ref="C633:D633"/>
    <mergeCell ref="E633:F633"/>
    <mergeCell ref="I633:J633"/>
    <mergeCell ref="C630:D630"/>
    <mergeCell ref="E630:F630"/>
    <mergeCell ref="I630:J630"/>
    <mergeCell ref="C631:D631"/>
    <mergeCell ref="E631:F631"/>
    <mergeCell ref="I631:J631"/>
    <mergeCell ref="C628:D628"/>
    <mergeCell ref="E628:F628"/>
    <mergeCell ref="I628:J628"/>
    <mergeCell ref="C629:D629"/>
    <mergeCell ref="E629:F629"/>
    <mergeCell ref="I629:J629"/>
    <mergeCell ref="C626:D626"/>
    <mergeCell ref="E626:F626"/>
    <mergeCell ref="I626:J626"/>
    <mergeCell ref="C627:D627"/>
    <mergeCell ref="E627:F627"/>
    <mergeCell ref="I627:J627"/>
    <mergeCell ref="C624:D624"/>
    <mergeCell ref="E624:F624"/>
    <mergeCell ref="I624:J624"/>
    <mergeCell ref="C625:D625"/>
    <mergeCell ref="E625:F625"/>
    <mergeCell ref="I625:J625"/>
    <mergeCell ref="C622:D622"/>
    <mergeCell ref="E622:F622"/>
    <mergeCell ref="I622:J622"/>
    <mergeCell ref="C623:D623"/>
    <mergeCell ref="E623:F623"/>
    <mergeCell ref="I623:J623"/>
    <mergeCell ref="A618:J618"/>
    <mergeCell ref="C620:D620"/>
    <mergeCell ref="E620:F620"/>
    <mergeCell ref="G620:H620"/>
    <mergeCell ref="I620:J620"/>
    <mergeCell ref="C580:D580"/>
    <mergeCell ref="E580:F580"/>
    <mergeCell ref="I580:J580"/>
    <mergeCell ref="A615:J616"/>
    <mergeCell ref="C578:D578"/>
    <mergeCell ref="E578:F578"/>
    <mergeCell ref="I578:J578"/>
    <mergeCell ref="C579:D579"/>
    <mergeCell ref="E579:F579"/>
    <mergeCell ref="I579:J579"/>
    <mergeCell ref="C576:D576"/>
    <mergeCell ref="E576:F576"/>
    <mergeCell ref="I576:J576"/>
    <mergeCell ref="C577:D577"/>
    <mergeCell ref="E577:F577"/>
    <mergeCell ref="I577:J577"/>
    <mergeCell ref="I574:J574"/>
    <mergeCell ref="C575:D575"/>
    <mergeCell ref="E575:F575"/>
    <mergeCell ref="I575:J575"/>
    <mergeCell ref="C573:D573"/>
    <mergeCell ref="E573:F573"/>
    <mergeCell ref="C574:D574"/>
    <mergeCell ref="E574:F574"/>
    <mergeCell ref="E570:F570"/>
    <mergeCell ref="I570:J570"/>
    <mergeCell ref="C572:D572"/>
    <mergeCell ref="E572:F572"/>
    <mergeCell ref="I572:J572"/>
    <mergeCell ref="C571:D571"/>
    <mergeCell ref="E571:F571"/>
    <mergeCell ref="I571:J571"/>
    <mergeCell ref="C570:D570"/>
    <mergeCell ref="C568:D568"/>
    <mergeCell ref="E568:F568"/>
    <mergeCell ref="I568:J568"/>
    <mergeCell ref="C569:D569"/>
    <mergeCell ref="E569:F569"/>
    <mergeCell ref="I569:J569"/>
    <mergeCell ref="C566:D566"/>
    <mergeCell ref="E566:F566"/>
    <mergeCell ref="I566:J566"/>
    <mergeCell ref="C567:D567"/>
    <mergeCell ref="E567:F567"/>
    <mergeCell ref="I567:J567"/>
    <mergeCell ref="A559:J560"/>
    <mergeCell ref="A562:J562"/>
    <mergeCell ref="C564:D564"/>
    <mergeCell ref="E564:F564"/>
    <mergeCell ref="G564:H564"/>
    <mergeCell ref="I564:J564"/>
    <mergeCell ref="C1:J1"/>
    <mergeCell ref="C2:J2"/>
    <mergeCell ref="E312:F312"/>
    <mergeCell ref="I312:J312"/>
    <mergeCell ref="C3:J3"/>
    <mergeCell ref="C4:J4"/>
    <mergeCell ref="C310:D310"/>
    <mergeCell ref="E310:F310"/>
    <mergeCell ref="I310:J310"/>
    <mergeCell ref="C308:D308"/>
    <mergeCell ref="C313:D313"/>
    <mergeCell ref="E313:F313"/>
    <mergeCell ref="I313:J313"/>
    <mergeCell ref="C311:D311"/>
    <mergeCell ref="E311:F311"/>
    <mergeCell ref="I311:J311"/>
    <mergeCell ref="C312:D312"/>
    <mergeCell ref="E308:F308"/>
    <mergeCell ref="I308:J308"/>
    <mergeCell ref="C309:D309"/>
    <mergeCell ref="E309:F309"/>
    <mergeCell ref="I309:J309"/>
    <mergeCell ref="C306:D306"/>
    <mergeCell ref="E306:F306"/>
    <mergeCell ref="I306:J306"/>
    <mergeCell ref="C307:D307"/>
    <mergeCell ref="E307:F307"/>
    <mergeCell ref="I307:J307"/>
    <mergeCell ref="C305:D305"/>
    <mergeCell ref="E305:F305"/>
    <mergeCell ref="I305:J305"/>
    <mergeCell ref="C303:D303"/>
    <mergeCell ref="E303:F303"/>
    <mergeCell ref="I303:J303"/>
    <mergeCell ref="C304:D304"/>
    <mergeCell ref="E304:F304"/>
    <mergeCell ref="I304:J304"/>
    <mergeCell ref="C301:D301"/>
    <mergeCell ref="E301:F301"/>
    <mergeCell ref="I301:J301"/>
    <mergeCell ref="C302:D302"/>
    <mergeCell ref="E302:F302"/>
    <mergeCell ref="I302:J302"/>
    <mergeCell ref="C299:D299"/>
    <mergeCell ref="E299:F299"/>
    <mergeCell ref="I299:J299"/>
    <mergeCell ref="C300:D300"/>
    <mergeCell ref="E300:F300"/>
    <mergeCell ref="I300:J300"/>
    <mergeCell ref="C297:D297"/>
    <mergeCell ref="E297:F297"/>
    <mergeCell ref="I297:J297"/>
    <mergeCell ref="C298:D298"/>
    <mergeCell ref="E298:F298"/>
    <mergeCell ref="I298:J298"/>
    <mergeCell ref="C295:D295"/>
    <mergeCell ref="E295:F295"/>
    <mergeCell ref="I295:J295"/>
    <mergeCell ref="C296:D296"/>
    <mergeCell ref="E296:F296"/>
    <mergeCell ref="I296:J296"/>
    <mergeCell ref="C293:D293"/>
    <mergeCell ref="E293:F293"/>
    <mergeCell ref="I293:J293"/>
    <mergeCell ref="C294:D294"/>
    <mergeCell ref="E294:F294"/>
    <mergeCell ref="I294:J294"/>
    <mergeCell ref="C291:D291"/>
    <mergeCell ref="E291:F291"/>
    <mergeCell ref="I291:J291"/>
    <mergeCell ref="C292:D292"/>
    <mergeCell ref="E292:F292"/>
    <mergeCell ref="I292:J292"/>
    <mergeCell ref="C289:D289"/>
    <mergeCell ref="E289:F289"/>
    <mergeCell ref="I289:J289"/>
    <mergeCell ref="C290:D290"/>
    <mergeCell ref="E290:F290"/>
    <mergeCell ref="I290:J290"/>
    <mergeCell ref="C287:D287"/>
    <mergeCell ref="E287:F287"/>
    <mergeCell ref="I287:J287"/>
    <mergeCell ref="C288:D288"/>
    <mergeCell ref="E288:F288"/>
    <mergeCell ref="I288:J288"/>
    <mergeCell ref="C286:D286"/>
    <mergeCell ref="E286:F286"/>
    <mergeCell ref="I286:J286"/>
    <mergeCell ref="A279:J280"/>
    <mergeCell ref="A282:J282"/>
    <mergeCell ref="C284:D284"/>
    <mergeCell ref="E284:F284"/>
    <mergeCell ref="G284:H284"/>
    <mergeCell ref="I284:J284"/>
    <mergeCell ref="C256:D256"/>
    <mergeCell ref="E256:F256"/>
    <mergeCell ref="I256:J256"/>
    <mergeCell ref="C257:D257"/>
    <mergeCell ref="E257:F257"/>
    <mergeCell ref="I257:J257"/>
    <mergeCell ref="C254:D254"/>
    <mergeCell ref="E254:F254"/>
    <mergeCell ref="I254:J254"/>
    <mergeCell ref="C255:D255"/>
    <mergeCell ref="E255:F255"/>
    <mergeCell ref="I255:J255"/>
    <mergeCell ref="C252:D252"/>
    <mergeCell ref="E252:F252"/>
    <mergeCell ref="I252:J252"/>
    <mergeCell ref="C253:D253"/>
    <mergeCell ref="E253:F253"/>
    <mergeCell ref="I253:J253"/>
    <mergeCell ref="C250:D250"/>
    <mergeCell ref="E250:F250"/>
    <mergeCell ref="I250:J250"/>
    <mergeCell ref="C251:D251"/>
    <mergeCell ref="E251:F251"/>
    <mergeCell ref="I251:J251"/>
    <mergeCell ref="C248:D248"/>
    <mergeCell ref="E248:F248"/>
    <mergeCell ref="I248:J248"/>
    <mergeCell ref="C249:D249"/>
    <mergeCell ref="E249:F249"/>
    <mergeCell ref="I249:J249"/>
    <mergeCell ref="I246:J246"/>
    <mergeCell ref="C246:D246"/>
    <mergeCell ref="E246:F246"/>
    <mergeCell ref="C247:D247"/>
    <mergeCell ref="E247:F247"/>
    <mergeCell ref="I247:J247"/>
    <mergeCell ref="C244:D244"/>
    <mergeCell ref="E244:F244"/>
    <mergeCell ref="I244:J244"/>
    <mergeCell ref="C245:D245"/>
    <mergeCell ref="E245:F245"/>
    <mergeCell ref="I245:J245"/>
    <mergeCell ref="C242:D242"/>
    <mergeCell ref="E242:F242"/>
    <mergeCell ref="I242:J242"/>
    <mergeCell ref="C243:D243"/>
    <mergeCell ref="E243:F243"/>
    <mergeCell ref="I243:J243"/>
    <mergeCell ref="C240:D240"/>
    <mergeCell ref="E240:F240"/>
    <mergeCell ref="I240:J240"/>
    <mergeCell ref="C241:D241"/>
    <mergeCell ref="E241:F241"/>
    <mergeCell ref="I241:J241"/>
    <mergeCell ref="C238:D238"/>
    <mergeCell ref="E238:F238"/>
    <mergeCell ref="I238:J238"/>
    <mergeCell ref="C239:D239"/>
    <mergeCell ref="E239:F239"/>
    <mergeCell ref="I239:J239"/>
    <mergeCell ref="C236:D236"/>
    <mergeCell ref="E236:F236"/>
    <mergeCell ref="I236:J236"/>
    <mergeCell ref="C237:D237"/>
    <mergeCell ref="E237:F237"/>
    <mergeCell ref="I237:J237"/>
    <mergeCell ref="C234:D234"/>
    <mergeCell ref="E234:F234"/>
    <mergeCell ref="I234:J234"/>
    <mergeCell ref="C235:D235"/>
    <mergeCell ref="E235:F235"/>
    <mergeCell ref="I235:J235"/>
    <mergeCell ref="C232:D232"/>
    <mergeCell ref="E232:F232"/>
    <mergeCell ref="I232:J232"/>
    <mergeCell ref="C233:D233"/>
    <mergeCell ref="E233:F233"/>
    <mergeCell ref="I233:J233"/>
    <mergeCell ref="C230:D230"/>
    <mergeCell ref="E230:F230"/>
    <mergeCell ref="I230:J230"/>
    <mergeCell ref="C231:D231"/>
    <mergeCell ref="E231:F231"/>
    <mergeCell ref="I231:J231"/>
    <mergeCell ref="A226:J226"/>
    <mergeCell ref="C228:D228"/>
    <mergeCell ref="E228:F228"/>
    <mergeCell ref="G228:H228"/>
    <mergeCell ref="I228:J228"/>
    <mergeCell ref="C205:D205"/>
    <mergeCell ref="E205:F205"/>
    <mergeCell ref="I205:J205"/>
    <mergeCell ref="A223:J224"/>
    <mergeCell ref="C93:D93"/>
    <mergeCell ref="E93:F93"/>
    <mergeCell ref="C89:D89"/>
    <mergeCell ref="E89:F89"/>
    <mergeCell ref="C90:D90"/>
    <mergeCell ref="E90:F90"/>
    <mergeCell ref="C91:D91"/>
    <mergeCell ref="E91:F91"/>
    <mergeCell ref="C92:D92"/>
    <mergeCell ref="E92:F92"/>
    <mergeCell ref="I87:J87"/>
    <mergeCell ref="I88:J88"/>
    <mergeCell ref="I89:J89"/>
    <mergeCell ref="I90:J90"/>
    <mergeCell ref="C87:D87"/>
    <mergeCell ref="E87:F87"/>
    <mergeCell ref="C88:D88"/>
    <mergeCell ref="E88:F88"/>
    <mergeCell ref="I40:J40"/>
    <mergeCell ref="C40:D40"/>
    <mergeCell ref="E39:F39"/>
    <mergeCell ref="E40:F40"/>
    <mergeCell ref="I38:J38"/>
    <mergeCell ref="C38:D38"/>
    <mergeCell ref="I39:J39"/>
    <mergeCell ref="C39:D39"/>
    <mergeCell ref="E38:F38"/>
    <mergeCell ref="C37:D37"/>
    <mergeCell ref="E37:F37"/>
    <mergeCell ref="I34:J34"/>
    <mergeCell ref="I35:J35"/>
    <mergeCell ref="I36:J36"/>
    <mergeCell ref="I37:J37"/>
    <mergeCell ref="A6:J7"/>
    <mergeCell ref="A9:J9"/>
    <mergeCell ref="C11:D11"/>
    <mergeCell ref="E11:F11"/>
    <mergeCell ref="G11:H11"/>
    <mergeCell ref="I11:J11"/>
    <mergeCell ref="C13:D13"/>
    <mergeCell ref="E13:F13"/>
    <mergeCell ref="I13:J13"/>
    <mergeCell ref="C14:D14"/>
    <mergeCell ref="E14:F14"/>
    <mergeCell ref="I14:J14"/>
    <mergeCell ref="C15:D15"/>
    <mergeCell ref="E15:F15"/>
    <mergeCell ref="I15:J15"/>
    <mergeCell ref="C16:D16"/>
    <mergeCell ref="E16:F16"/>
    <mergeCell ref="I16:J16"/>
    <mergeCell ref="C17:D17"/>
    <mergeCell ref="E17:F17"/>
    <mergeCell ref="I17:J17"/>
    <mergeCell ref="C18:D18"/>
    <mergeCell ref="E18:F18"/>
    <mergeCell ref="I18:J18"/>
    <mergeCell ref="C19:D19"/>
    <mergeCell ref="E19:F19"/>
    <mergeCell ref="I19:J19"/>
    <mergeCell ref="C20:D20"/>
    <mergeCell ref="E20:F20"/>
    <mergeCell ref="I20:J20"/>
    <mergeCell ref="C21:D21"/>
    <mergeCell ref="E21:F21"/>
    <mergeCell ref="I21:J21"/>
    <mergeCell ref="C22:D22"/>
    <mergeCell ref="E22:F22"/>
    <mergeCell ref="I22:J22"/>
    <mergeCell ref="C23:D23"/>
    <mergeCell ref="E23:F23"/>
    <mergeCell ref="I23:J23"/>
    <mergeCell ref="C24:D24"/>
    <mergeCell ref="E24:F24"/>
    <mergeCell ref="I24:J24"/>
    <mergeCell ref="C25:D25"/>
    <mergeCell ref="E25:F25"/>
    <mergeCell ref="I25:J25"/>
    <mergeCell ref="C26:D26"/>
    <mergeCell ref="E26:F26"/>
    <mergeCell ref="I26:J26"/>
    <mergeCell ref="I27:J27"/>
    <mergeCell ref="I28:J28"/>
    <mergeCell ref="C27:D27"/>
    <mergeCell ref="E27:F27"/>
    <mergeCell ref="C28:D28"/>
    <mergeCell ref="E28:F28"/>
    <mergeCell ref="C29:D29"/>
    <mergeCell ref="E29:F29"/>
    <mergeCell ref="I29:J29"/>
    <mergeCell ref="C30:D30"/>
    <mergeCell ref="E30:F30"/>
    <mergeCell ref="I30:J30"/>
    <mergeCell ref="C31:D31"/>
    <mergeCell ref="E31:F31"/>
    <mergeCell ref="I31:J31"/>
    <mergeCell ref="C32:D32"/>
    <mergeCell ref="E32:F32"/>
    <mergeCell ref="I32:J32"/>
    <mergeCell ref="I33:J33"/>
    <mergeCell ref="C33:D33"/>
    <mergeCell ref="E33:F33"/>
    <mergeCell ref="A57:J58"/>
    <mergeCell ref="C34:D34"/>
    <mergeCell ref="E34:F34"/>
    <mergeCell ref="C35:D35"/>
    <mergeCell ref="E35:F35"/>
    <mergeCell ref="C36:D36"/>
    <mergeCell ref="E36:F36"/>
    <mergeCell ref="A60:J60"/>
    <mergeCell ref="C62:D62"/>
    <mergeCell ref="E62:F62"/>
    <mergeCell ref="G62:H62"/>
    <mergeCell ref="I62:J62"/>
    <mergeCell ref="C64:D64"/>
    <mergeCell ref="E64:F64"/>
    <mergeCell ref="I64:J64"/>
    <mergeCell ref="C65:D65"/>
    <mergeCell ref="E65:F65"/>
    <mergeCell ref="I65:J65"/>
    <mergeCell ref="C66:D66"/>
    <mergeCell ref="E66:F66"/>
    <mergeCell ref="I66:J66"/>
    <mergeCell ref="C67:D67"/>
    <mergeCell ref="E67:F67"/>
    <mergeCell ref="I67:J67"/>
    <mergeCell ref="C68:D68"/>
    <mergeCell ref="E68:F68"/>
    <mergeCell ref="I68:J68"/>
    <mergeCell ref="C69:D69"/>
    <mergeCell ref="E69:F69"/>
    <mergeCell ref="I69:J69"/>
    <mergeCell ref="C70:D70"/>
    <mergeCell ref="E70:F70"/>
    <mergeCell ref="I70:J70"/>
    <mergeCell ref="C71:D71"/>
    <mergeCell ref="E71:F71"/>
    <mergeCell ref="I71:J71"/>
    <mergeCell ref="C72:D72"/>
    <mergeCell ref="E72:F72"/>
    <mergeCell ref="I72:J72"/>
    <mergeCell ref="C73:D73"/>
    <mergeCell ref="E73:F73"/>
    <mergeCell ref="I73:J73"/>
    <mergeCell ref="C74:D74"/>
    <mergeCell ref="E74:F74"/>
    <mergeCell ref="I74:J74"/>
    <mergeCell ref="C75:D75"/>
    <mergeCell ref="E75:F75"/>
    <mergeCell ref="I75:J75"/>
    <mergeCell ref="C76:D76"/>
    <mergeCell ref="E76:F76"/>
    <mergeCell ref="I76:J76"/>
    <mergeCell ref="C77:D77"/>
    <mergeCell ref="E77:F77"/>
    <mergeCell ref="I77:J77"/>
    <mergeCell ref="C78:D78"/>
    <mergeCell ref="E78:F78"/>
    <mergeCell ref="I78:J78"/>
    <mergeCell ref="C79:D79"/>
    <mergeCell ref="E79:F79"/>
    <mergeCell ref="I79:J79"/>
    <mergeCell ref="C80:D80"/>
    <mergeCell ref="E80:F80"/>
    <mergeCell ref="I80:J80"/>
    <mergeCell ref="C81:D81"/>
    <mergeCell ref="E81:F81"/>
    <mergeCell ref="I81:J81"/>
    <mergeCell ref="C84:D84"/>
    <mergeCell ref="E84:F84"/>
    <mergeCell ref="I84:J84"/>
    <mergeCell ref="C82:D82"/>
    <mergeCell ref="E82:F82"/>
    <mergeCell ref="I82:J82"/>
    <mergeCell ref="C83:D83"/>
    <mergeCell ref="E83:F83"/>
    <mergeCell ref="I83:J83"/>
    <mergeCell ref="C85:D85"/>
    <mergeCell ref="E85:F85"/>
    <mergeCell ref="I85:J85"/>
    <mergeCell ref="C86:D86"/>
    <mergeCell ref="E86:F86"/>
    <mergeCell ref="I86:J86"/>
    <mergeCell ref="A111:J112"/>
    <mergeCell ref="A114:J114"/>
    <mergeCell ref="C116:D116"/>
    <mergeCell ref="E116:F116"/>
    <mergeCell ref="G116:H116"/>
    <mergeCell ref="I116:J116"/>
    <mergeCell ref="C118:D118"/>
    <mergeCell ref="E118:F118"/>
    <mergeCell ref="I118:J118"/>
    <mergeCell ref="C119:D119"/>
    <mergeCell ref="E119:F119"/>
    <mergeCell ref="I119:J119"/>
    <mergeCell ref="C120:D120"/>
    <mergeCell ref="E120:F120"/>
    <mergeCell ref="I120:J120"/>
    <mergeCell ref="C121:D121"/>
    <mergeCell ref="E121:F121"/>
    <mergeCell ref="I121:J121"/>
    <mergeCell ref="C122:D122"/>
    <mergeCell ref="E122:F122"/>
    <mergeCell ref="I122:J122"/>
    <mergeCell ref="C123:D123"/>
    <mergeCell ref="E123:F123"/>
    <mergeCell ref="I123:J123"/>
    <mergeCell ref="C124:D124"/>
    <mergeCell ref="E124:F124"/>
    <mergeCell ref="I124:J124"/>
    <mergeCell ref="C125:D125"/>
    <mergeCell ref="E125:F125"/>
    <mergeCell ref="I125:J125"/>
    <mergeCell ref="C126:D126"/>
    <mergeCell ref="E126:F126"/>
    <mergeCell ref="I126:J126"/>
    <mergeCell ref="C127:D127"/>
    <mergeCell ref="E127:F127"/>
    <mergeCell ref="I127:J127"/>
    <mergeCell ref="C128:D128"/>
    <mergeCell ref="E128:F128"/>
    <mergeCell ref="I128:J128"/>
    <mergeCell ref="C129:D129"/>
    <mergeCell ref="E129:F129"/>
    <mergeCell ref="I129:J129"/>
    <mergeCell ref="C130:D130"/>
    <mergeCell ref="E130:F130"/>
    <mergeCell ref="I130:J130"/>
    <mergeCell ref="C131:D131"/>
    <mergeCell ref="E131:F131"/>
    <mergeCell ref="I131:J131"/>
    <mergeCell ref="C132:D132"/>
    <mergeCell ref="E132:F132"/>
    <mergeCell ref="I132:J132"/>
    <mergeCell ref="C133:D133"/>
    <mergeCell ref="E133:F133"/>
    <mergeCell ref="I133:J133"/>
    <mergeCell ref="I136:J136"/>
    <mergeCell ref="C136:D136"/>
    <mergeCell ref="E136:F136"/>
    <mergeCell ref="C134:D134"/>
    <mergeCell ref="E134:F134"/>
    <mergeCell ref="I134:J134"/>
    <mergeCell ref="C135:D135"/>
    <mergeCell ref="E135:F135"/>
    <mergeCell ref="I135:J135"/>
    <mergeCell ref="C137:D137"/>
    <mergeCell ref="E137:F137"/>
    <mergeCell ref="I137:J137"/>
    <mergeCell ref="C138:D138"/>
    <mergeCell ref="E138:F138"/>
    <mergeCell ref="I138:J138"/>
    <mergeCell ref="C143:D143"/>
    <mergeCell ref="E143:F143"/>
    <mergeCell ref="C139:D139"/>
    <mergeCell ref="E139:F139"/>
    <mergeCell ref="I139:J139"/>
    <mergeCell ref="C140:D140"/>
    <mergeCell ref="E140:F140"/>
    <mergeCell ref="I140:J140"/>
    <mergeCell ref="C144:D144"/>
    <mergeCell ref="E144:F144"/>
    <mergeCell ref="I141:J141"/>
    <mergeCell ref="I142:J142"/>
    <mergeCell ref="I143:J143"/>
    <mergeCell ref="I144:J144"/>
    <mergeCell ref="C141:D141"/>
    <mergeCell ref="E141:F141"/>
    <mergeCell ref="C142:D142"/>
    <mergeCell ref="E142:F142"/>
    <mergeCell ref="C145:D145"/>
    <mergeCell ref="E145:F145"/>
    <mergeCell ref="I145:J145"/>
    <mergeCell ref="C146:D146"/>
    <mergeCell ref="E146:F146"/>
    <mergeCell ref="C147:D147"/>
    <mergeCell ref="E147:F147"/>
    <mergeCell ref="I146:J146"/>
    <mergeCell ref="I147:J147"/>
    <mergeCell ref="A169:J170"/>
    <mergeCell ref="A172:J172"/>
    <mergeCell ref="C174:D174"/>
    <mergeCell ref="E174:F174"/>
    <mergeCell ref="G174:H174"/>
    <mergeCell ref="I174:J174"/>
    <mergeCell ref="C176:D176"/>
    <mergeCell ref="E176:F176"/>
    <mergeCell ref="I176:J176"/>
    <mergeCell ref="C177:D177"/>
    <mergeCell ref="E177:F177"/>
    <mergeCell ref="I177:J177"/>
    <mergeCell ref="C178:D178"/>
    <mergeCell ref="E178:F178"/>
    <mergeCell ref="I178:J178"/>
    <mergeCell ref="C179:D179"/>
    <mergeCell ref="E179:F179"/>
    <mergeCell ref="I179:J179"/>
    <mergeCell ref="C180:D180"/>
    <mergeCell ref="E180:F180"/>
    <mergeCell ref="I180:J180"/>
    <mergeCell ref="C181:D181"/>
    <mergeCell ref="E181:F181"/>
    <mergeCell ref="I181:J181"/>
    <mergeCell ref="C182:D182"/>
    <mergeCell ref="E182:F182"/>
    <mergeCell ref="I182:J182"/>
    <mergeCell ref="C183:D183"/>
    <mergeCell ref="E183:F183"/>
    <mergeCell ref="I183:J183"/>
    <mergeCell ref="C184:D184"/>
    <mergeCell ref="E184:F184"/>
    <mergeCell ref="I184:J184"/>
    <mergeCell ref="C185:D185"/>
    <mergeCell ref="E185:F185"/>
    <mergeCell ref="I185:J185"/>
    <mergeCell ref="C186:D186"/>
    <mergeCell ref="E186:F186"/>
    <mergeCell ref="I186:J186"/>
    <mergeCell ref="C187:D187"/>
    <mergeCell ref="E187:F187"/>
    <mergeCell ref="I187:J187"/>
    <mergeCell ref="C188:D188"/>
    <mergeCell ref="E188:F188"/>
    <mergeCell ref="I188:J188"/>
    <mergeCell ref="C189:D189"/>
    <mergeCell ref="E189:F189"/>
    <mergeCell ref="I189:J189"/>
    <mergeCell ref="C190:D190"/>
    <mergeCell ref="E190:F190"/>
    <mergeCell ref="I190:J190"/>
    <mergeCell ref="C191:D191"/>
    <mergeCell ref="E191:F191"/>
    <mergeCell ref="I191:J191"/>
    <mergeCell ref="C192:D192"/>
    <mergeCell ref="E192:F192"/>
    <mergeCell ref="I192:J192"/>
    <mergeCell ref="C193:D193"/>
    <mergeCell ref="E193:F193"/>
    <mergeCell ref="I193:J193"/>
    <mergeCell ref="C194:D194"/>
    <mergeCell ref="E194:F194"/>
    <mergeCell ref="I194:J194"/>
    <mergeCell ref="C195:D195"/>
    <mergeCell ref="E195:F195"/>
    <mergeCell ref="I195:J195"/>
    <mergeCell ref="C196:D196"/>
    <mergeCell ref="E196:F196"/>
    <mergeCell ref="I196:J196"/>
    <mergeCell ref="C197:D197"/>
    <mergeCell ref="E197:F197"/>
    <mergeCell ref="I197:J197"/>
    <mergeCell ref="C198:D198"/>
    <mergeCell ref="E198:F198"/>
    <mergeCell ref="I198:J198"/>
    <mergeCell ref="C199:D199"/>
    <mergeCell ref="E199:F199"/>
    <mergeCell ref="I199:J199"/>
    <mergeCell ref="C200:D200"/>
    <mergeCell ref="E200:F200"/>
    <mergeCell ref="I200:J200"/>
    <mergeCell ref="C201:D201"/>
    <mergeCell ref="E201:F201"/>
    <mergeCell ref="I201:J201"/>
    <mergeCell ref="E204:F204"/>
    <mergeCell ref="I204:J204"/>
    <mergeCell ref="C202:D202"/>
    <mergeCell ref="E202:F202"/>
    <mergeCell ref="I202:J202"/>
    <mergeCell ref="C203:D203"/>
    <mergeCell ref="E203:F203"/>
    <mergeCell ref="I203:J203"/>
    <mergeCell ref="A335:J336"/>
    <mergeCell ref="A338:J338"/>
    <mergeCell ref="C340:D340"/>
    <mergeCell ref="E340:F340"/>
    <mergeCell ref="G340:H340"/>
    <mergeCell ref="I340:J340"/>
    <mergeCell ref="C342:D342"/>
    <mergeCell ref="E342:F342"/>
    <mergeCell ref="I342:J342"/>
    <mergeCell ref="C343:D343"/>
    <mergeCell ref="E343:F343"/>
    <mergeCell ref="I343:J343"/>
    <mergeCell ref="C344:D344"/>
    <mergeCell ref="E344:F344"/>
    <mergeCell ref="I344:J344"/>
    <mergeCell ref="C345:D345"/>
    <mergeCell ref="E345:F345"/>
    <mergeCell ref="I345:J345"/>
    <mergeCell ref="C346:D346"/>
    <mergeCell ref="E346:F346"/>
    <mergeCell ref="I346:J346"/>
    <mergeCell ref="C347:D347"/>
    <mergeCell ref="E347:F347"/>
    <mergeCell ref="I347:J347"/>
    <mergeCell ref="C348:D348"/>
    <mergeCell ref="E348:F348"/>
    <mergeCell ref="I348:J348"/>
    <mergeCell ref="C349:D349"/>
    <mergeCell ref="E349:F349"/>
    <mergeCell ref="I349:J349"/>
    <mergeCell ref="C350:D350"/>
    <mergeCell ref="E350:F350"/>
    <mergeCell ref="I350:J350"/>
    <mergeCell ref="C351:D351"/>
    <mergeCell ref="E351:F351"/>
    <mergeCell ref="I351:J351"/>
    <mergeCell ref="C352:D352"/>
    <mergeCell ref="E352:F352"/>
    <mergeCell ref="I352:J352"/>
    <mergeCell ref="C353:D353"/>
    <mergeCell ref="E353:F353"/>
    <mergeCell ref="I353:J353"/>
    <mergeCell ref="C354:D354"/>
    <mergeCell ref="E354:F354"/>
    <mergeCell ref="I354:J354"/>
    <mergeCell ref="C355:D355"/>
    <mergeCell ref="E355:F355"/>
    <mergeCell ref="I355:J355"/>
    <mergeCell ref="C356:D356"/>
    <mergeCell ref="E356:F356"/>
    <mergeCell ref="I356:J356"/>
    <mergeCell ref="C357:D357"/>
    <mergeCell ref="E357:F357"/>
    <mergeCell ref="I357:J357"/>
    <mergeCell ref="C358:D358"/>
    <mergeCell ref="E358:F358"/>
    <mergeCell ref="I358:J358"/>
    <mergeCell ref="C359:D359"/>
    <mergeCell ref="E359:F359"/>
    <mergeCell ref="I359:J359"/>
    <mergeCell ref="C360:D360"/>
    <mergeCell ref="E360:F360"/>
    <mergeCell ref="I360:J360"/>
    <mergeCell ref="C361:D361"/>
    <mergeCell ref="E361:F361"/>
    <mergeCell ref="I361:J361"/>
    <mergeCell ref="C362:D362"/>
    <mergeCell ref="E362:F362"/>
    <mergeCell ref="I362:J362"/>
    <mergeCell ref="C363:D363"/>
    <mergeCell ref="E363:F363"/>
    <mergeCell ref="I363:J363"/>
    <mergeCell ref="C364:D364"/>
    <mergeCell ref="E364:F364"/>
    <mergeCell ref="I364:J364"/>
    <mergeCell ref="C365:D365"/>
    <mergeCell ref="E365:F365"/>
    <mergeCell ref="I365:J365"/>
    <mergeCell ref="A391:J392"/>
    <mergeCell ref="C366:D366"/>
    <mergeCell ref="E366:F366"/>
    <mergeCell ref="I366:J366"/>
    <mergeCell ref="C367:D367"/>
    <mergeCell ref="E367:F367"/>
    <mergeCell ref="I367:J367"/>
    <mergeCell ref="C368:D368"/>
    <mergeCell ref="E368:F368"/>
    <mergeCell ref="I368:J368"/>
    <mergeCell ref="C398:D398"/>
    <mergeCell ref="E398:F398"/>
    <mergeCell ref="I398:J398"/>
    <mergeCell ref="C399:D399"/>
    <mergeCell ref="E399:F399"/>
    <mergeCell ref="I399:J399"/>
    <mergeCell ref="C400:D400"/>
    <mergeCell ref="E400:F400"/>
    <mergeCell ref="I400:J400"/>
    <mergeCell ref="C401:D401"/>
    <mergeCell ref="E401:F401"/>
    <mergeCell ref="I401:J401"/>
    <mergeCell ref="C402:D402"/>
    <mergeCell ref="E402:F402"/>
    <mergeCell ref="I402:J402"/>
    <mergeCell ref="C403:D403"/>
    <mergeCell ref="E403:F403"/>
    <mergeCell ref="I403:J403"/>
    <mergeCell ref="C404:D404"/>
    <mergeCell ref="E404:F404"/>
    <mergeCell ref="I404:J404"/>
    <mergeCell ref="C405:D405"/>
    <mergeCell ref="E405:F405"/>
    <mergeCell ref="I405:J405"/>
    <mergeCell ref="C406:D406"/>
    <mergeCell ref="E406:F406"/>
    <mergeCell ref="I406:J406"/>
    <mergeCell ref="C407:D407"/>
    <mergeCell ref="E407:F407"/>
    <mergeCell ref="I407:J407"/>
    <mergeCell ref="C408:D408"/>
    <mergeCell ref="E408:F408"/>
    <mergeCell ref="I408:J408"/>
    <mergeCell ref="C409:D409"/>
    <mergeCell ref="E409:F409"/>
    <mergeCell ref="I409:J409"/>
    <mergeCell ref="C410:D410"/>
    <mergeCell ref="E410:F410"/>
    <mergeCell ref="I410:J410"/>
    <mergeCell ref="C411:D411"/>
    <mergeCell ref="E411:F411"/>
    <mergeCell ref="I411:J411"/>
    <mergeCell ref="C412:D412"/>
    <mergeCell ref="E412:F412"/>
    <mergeCell ref="I412:J412"/>
    <mergeCell ref="C413:D413"/>
    <mergeCell ref="E413:F413"/>
    <mergeCell ref="I413:J413"/>
    <mergeCell ref="C414:D414"/>
    <mergeCell ref="E414:F414"/>
    <mergeCell ref="I414:J414"/>
    <mergeCell ref="C415:D415"/>
    <mergeCell ref="E415:F415"/>
    <mergeCell ref="I415:J415"/>
    <mergeCell ref="C416:D416"/>
    <mergeCell ref="E416:F416"/>
    <mergeCell ref="I416:J416"/>
    <mergeCell ref="C417:D417"/>
    <mergeCell ref="E417:F417"/>
    <mergeCell ref="I417:J417"/>
    <mergeCell ref="C418:D418"/>
    <mergeCell ref="E418:F418"/>
    <mergeCell ref="I418:J418"/>
    <mergeCell ref="C419:D419"/>
    <mergeCell ref="E419:F419"/>
    <mergeCell ref="I419:J419"/>
    <mergeCell ref="A447:J448"/>
    <mergeCell ref="C420:D420"/>
    <mergeCell ref="E420:F420"/>
    <mergeCell ref="I420:J420"/>
    <mergeCell ref="I424:J424"/>
    <mergeCell ref="I425:J425"/>
    <mergeCell ref="I426:J426"/>
    <mergeCell ref="C424:D424"/>
    <mergeCell ref="C425:D425"/>
    <mergeCell ref="C426:D426"/>
    <mergeCell ref="A450:J450"/>
    <mergeCell ref="C452:D452"/>
    <mergeCell ref="E452:F452"/>
    <mergeCell ref="G452:H452"/>
    <mergeCell ref="I452:J452"/>
    <mergeCell ref="C454:D454"/>
    <mergeCell ref="E454:F454"/>
    <mergeCell ref="I454:J454"/>
    <mergeCell ref="C455:D455"/>
    <mergeCell ref="E455:F455"/>
    <mergeCell ref="I455:J455"/>
    <mergeCell ref="C456:D456"/>
    <mergeCell ref="E456:F456"/>
    <mergeCell ref="I456:J456"/>
    <mergeCell ref="C457:D457"/>
    <mergeCell ref="E457:F457"/>
    <mergeCell ref="I457:J457"/>
    <mergeCell ref="C458:D458"/>
    <mergeCell ref="E458:F458"/>
    <mergeCell ref="I458:J458"/>
    <mergeCell ref="C459:D459"/>
    <mergeCell ref="E459:F459"/>
    <mergeCell ref="I459:J459"/>
    <mergeCell ref="C460:D460"/>
    <mergeCell ref="E460:F460"/>
    <mergeCell ref="I460:J460"/>
    <mergeCell ref="C461:D461"/>
    <mergeCell ref="E461:F461"/>
    <mergeCell ref="I461:J461"/>
    <mergeCell ref="C462:D462"/>
    <mergeCell ref="E462:F462"/>
    <mergeCell ref="I462:J462"/>
    <mergeCell ref="C463:D463"/>
    <mergeCell ref="E463:F463"/>
    <mergeCell ref="I463:J463"/>
    <mergeCell ref="C464:D464"/>
    <mergeCell ref="E464:F464"/>
    <mergeCell ref="I464:J464"/>
    <mergeCell ref="C465:D465"/>
    <mergeCell ref="E465:F465"/>
    <mergeCell ref="I465:J465"/>
    <mergeCell ref="C473:D473"/>
    <mergeCell ref="E469:F469"/>
    <mergeCell ref="I469:J469"/>
    <mergeCell ref="C466:D466"/>
    <mergeCell ref="E466:F466"/>
    <mergeCell ref="I466:J466"/>
    <mergeCell ref="C467:D467"/>
    <mergeCell ref="E467:F467"/>
    <mergeCell ref="I467:J467"/>
    <mergeCell ref="C469:D469"/>
    <mergeCell ref="I508:J508"/>
    <mergeCell ref="A503:J504"/>
    <mergeCell ref="C470:D470"/>
    <mergeCell ref="E470:F470"/>
    <mergeCell ref="I470:J470"/>
    <mergeCell ref="C471:D471"/>
    <mergeCell ref="E471:F471"/>
    <mergeCell ref="I471:J471"/>
    <mergeCell ref="E472:F472"/>
    <mergeCell ref="E473:F473"/>
    <mergeCell ref="C474:D474"/>
    <mergeCell ref="E474:F474"/>
    <mergeCell ref="I474:J474"/>
    <mergeCell ref="C510:D510"/>
    <mergeCell ref="E510:F510"/>
    <mergeCell ref="I510:J510"/>
    <mergeCell ref="A506:J506"/>
    <mergeCell ref="C508:D508"/>
    <mergeCell ref="E508:F508"/>
    <mergeCell ref="G508:H508"/>
    <mergeCell ref="C511:D511"/>
    <mergeCell ref="E511:F511"/>
    <mergeCell ref="I511:J511"/>
    <mergeCell ref="C512:D512"/>
    <mergeCell ref="E512:F512"/>
    <mergeCell ref="I512:J512"/>
    <mergeCell ref="C513:D513"/>
    <mergeCell ref="E513:F513"/>
    <mergeCell ref="I513:J513"/>
    <mergeCell ref="C514:D514"/>
    <mergeCell ref="E514:F514"/>
    <mergeCell ref="I514:J514"/>
    <mergeCell ref="C515:D515"/>
    <mergeCell ref="E515:F515"/>
    <mergeCell ref="I515:J515"/>
    <mergeCell ref="C516:D516"/>
    <mergeCell ref="E516:F516"/>
    <mergeCell ref="I516:J516"/>
    <mergeCell ref="C517:D517"/>
    <mergeCell ref="E517:F517"/>
    <mergeCell ref="I517:J517"/>
    <mergeCell ref="C518:D518"/>
    <mergeCell ref="E518:F518"/>
    <mergeCell ref="I518:J518"/>
    <mergeCell ref="C519:D519"/>
    <mergeCell ref="E519:F519"/>
    <mergeCell ref="I519:J519"/>
    <mergeCell ref="C520:D520"/>
    <mergeCell ref="E520:F520"/>
    <mergeCell ref="I520:J520"/>
    <mergeCell ref="C521:D521"/>
    <mergeCell ref="E521:F521"/>
    <mergeCell ref="I521:J521"/>
    <mergeCell ref="I369:J369"/>
    <mergeCell ref="C472:D472"/>
    <mergeCell ref="I472:J472"/>
    <mergeCell ref="I473:J473"/>
    <mergeCell ref="I396:J396"/>
    <mergeCell ref="C369:D369"/>
    <mergeCell ref="E369:F369"/>
    <mergeCell ref="C524:D524"/>
    <mergeCell ref="E524:F524"/>
    <mergeCell ref="I524:J524"/>
    <mergeCell ref="C522:D522"/>
    <mergeCell ref="E522:F522"/>
    <mergeCell ref="I522:J522"/>
    <mergeCell ref="C523:D523"/>
    <mergeCell ref="E523:F523"/>
    <mergeCell ref="I523:J523"/>
    <mergeCell ref="I91:J91"/>
    <mergeCell ref="I92:J92"/>
    <mergeCell ref="I93:J93"/>
    <mergeCell ref="C468:D468"/>
    <mergeCell ref="E468:F468"/>
    <mergeCell ref="I468:J468"/>
    <mergeCell ref="E424:F424"/>
    <mergeCell ref="E425:F425"/>
    <mergeCell ref="E426:F426"/>
    <mergeCell ref="C423:D423"/>
    <mergeCell ref="I525:J525"/>
    <mergeCell ref="I526:J526"/>
    <mergeCell ref="I527:J527"/>
    <mergeCell ref="C525:D525"/>
    <mergeCell ref="E525:F525"/>
    <mergeCell ref="E526:F526"/>
    <mergeCell ref="E527:F527"/>
    <mergeCell ref="E528:F528"/>
    <mergeCell ref="C526:D526"/>
    <mergeCell ref="C527:D527"/>
    <mergeCell ref="I528:J528"/>
    <mergeCell ref="C528:D528"/>
    <mergeCell ref="C421:D421"/>
    <mergeCell ref="E421:F421"/>
    <mergeCell ref="C422:D422"/>
    <mergeCell ref="E422:F422"/>
    <mergeCell ref="E423:F423"/>
    <mergeCell ref="I421:J421"/>
    <mergeCell ref="I422:J422"/>
    <mergeCell ref="I423:J423"/>
    <mergeCell ref="A394:J394"/>
    <mergeCell ref="C396:D396"/>
    <mergeCell ref="E396:F396"/>
    <mergeCell ref="G396:H396"/>
    <mergeCell ref="C371:D371"/>
    <mergeCell ref="E371:F371"/>
    <mergeCell ref="I371:J371"/>
    <mergeCell ref="C370:D370"/>
    <mergeCell ref="E370:F370"/>
    <mergeCell ref="I370:J370"/>
    <mergeCell ref="C258:D258"/>
    <mergeCell ref="C41:D41"/>
    <mergeCell ref="E41:F41"/>
    <mergeCell ref="I41:J41"/>
    <mergeCell ref="C148:D148"/>
    <mergeCell ref="E148:F148"/>
    <mergeCell ref="I148:J148"/>
    <mergeCell ref="E258:F258"/>
    <mergeCell ref="I258:J258"/>
    <mergeCell ref="C204:D204"/>
  </mergeCells>
  <printOptions/>
  <pageMargins left="0.11811023622047245" right="0.1181102362204724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7"/>
  <sheetViews>
    <sheetView workbookViewId="0" topLeftCell="A7">
      <selection activeCell="C123" sqref="C123"/>
    </sheetView>
  </sheetViews>
  <sheetFormatPr defaultColWidth="8.7109375" defaultRowHeight="12.75"/>
  <cols>
    <col min="1" max="2" width="17.7109375" style="0" customWidth="1"/>
    <col min="3" max="13" width="3.421875" style="0" customWidth="1"/>
    <col min="14" max="14" width="17.7109375" style="0" customWidth="1"/>
    <col min="15" max="16384" width="11.57421875" style="0" customWidth="1"/>
  </cols>
  <sheetData>
    <row r="1" spans="1:14" ht="18.75">
      <c r="A1" s="7"/>
      <c r="B1" s="160" t="s">
        <v>241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spans="1:14" ht="18.75">
      <c r="A2" s="7"/>
      <c r="B2" s="160" t="s">
        <v>21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</row>
    <row r="3" spans="1:14" ht="26.25">
      <c r="A3" s="8"/>
      <c r="B3" s="161" t="s">
        <v>28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</row>
    <row r="4" spans="1:14" ht="15.75">
      <c r="A4" s="9"/>
      <c r="B4" s="162" t="s">
        <v>54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</row>
    <row r="5" spans="1:14" ht="26.25">
      <c r="A5" s="10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1"/>
    </row>
    <row r="6" spans="1:14" ht="19.5">
      <c r="A6" s="13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12.75">
      <c r="A7" s="15" t="s">
        <v>31</v>
      </c>
      <c r="B7" s="16"/>
      <c r="C7" s="17" t="s">
        <v>32</v>
      </c>
      <c r="D7" s="18" t="s">
        <v>33</v>
      </c>
      <c r="E7" s="18" t="s">
        <v>34</v>
      </c>
      <c r="F7" s="19" t="s">
        <v>35</v>
      </c>
      <c r="G7" s="19" t="s">
        <v>36</v>
      </c>
      <c r="H7" s="19" t="s">
        <v>37</v>
      </c>
      <c r="I7" s="18" t="s">
        <v>38</v>
      </c>
      <c r="J7" s="18" t="s">
        <v>39</v>
      </c>
      <c r="K7" s="18"/>
      <c r="L7" s="18"/>
      <c r="M7" s="18"/>
      <c r="N7" s="20"/>
    </row>
    <row r="8" spans="1:14" ht="12.75">
      <c r="A8" s="21" t="str">
        <f>iscritti!$C$10</f>
        <v>Daniele Pochesci</v>
      </c>
      <c r="B8" s="20"/>
      <c r="C8" s="22">
        <f aca="true" t="shared" si="0" ref="C8:C14">E8*3+F8</f>
        <v>18</v>
      </c>
      <c r="D8" s="23">
        <f aca="true" t="shared" si="1" ref="D8:D14">SUM(E8:G8)</f>
        <v>6</v>
      </c>
      <c r="E8" s="23">
        <f>IF(D16&gt;E16,1,0)+IF(D19&gt;E19,1,0)+IF(D25&gt;E25,1,0)+IF(D28&gt;E28,1,0)+IF(D31&gt;E31,1,0)+IF(D34&gt;E34,1,0)</f>
        <v>6</v>
      </c>
      <c r="F8" s="23">
        <f>IF(D16="",0,IF(D16=E16,1,0))+IF(E19="",0,IF(E19=D19,1,0))+IF(D25="",0,IF(D25=E25,1,0))+IF(D28="",0,IF(D28=E28,1,0))+IF(D31="",0,IF(D31=E31,1,0))+IF(D34="",0,IF(D34=E34,1,0))</f>
        <v>0</v>
      </c>
      <c r="G8" s="23">
        <f>IF(D16&lt;E16,1,0)+IF(D19&lt;E19,1,0)+IF(D25&lt;E25,1,0)+IF(D28&lt;E28,1,0)+IF(D31&lt;E31,1,0)+IF(D34&lt;E34,1,0)</f>
        <v>0</v>
      </c>
      <c r="H8" s="24">
        <f>+D16+D19+D25+D28+D31+D34</f>
        <v>27</v>
      </c>
      <c r="I8" s="23">
        <f>+E16+E19+E25+E28+E31+E34</f>
        <v>5</v>
      </c>
      <c r="J8" s="23">
        <f aca="true" t="shared" si="2" ref="J8:J14">H8-I8</f>
        <v>22</v>
      </c>
      <c r="K8" s="25">
        <f aca="true" t="shared" si="3" ref="K8:K14">+C8+J8+H8</f>
        <v>67</v>
      </c>
      <c r="L8" s="25" t="str">
        <f aca="true" t="shared" si="4" ref="L8:L14">+A8</f>
        <v>Daniele Pochesci</v>
      </c>
      <c r="M8" s="25">
        <f>LARGE(K8:K14,1)</f>
        <v>67</v>
      </c>
      <c r="N8" s="119" t="str">
        <f>IF(SUM(C8:C14)=0,"",VLOOKUP(M8,K8:L14,2,FALSE))</f>
        <v>Daniele Pochesci</v>
      </c>
    </row>
    <row r="9" spans="1:14" ht="12.75">
      <c r="A9" s="21" t="str">
        <f>iscritti!$C$15</f>
        <v>Saverio Bari</v>
      </c>
      <c r="B9" s="20"/>
      <c r="C9" s="22">
        <f t="shared" si="0"/>
        <v>13</v>
      </c>
      <c r="D9" s="23">
        <f t="shared" si="1"/>
        <v>6</v>
      </c>
      <c r="E9" s="23">
        <f>IF(D17&gt;E17,1,0)+IF(D20&gt;E20,1,0)+IF(D22&gt;E22,1,0)+IF(D26&gt;E26,1,0)+IF(E28&gt;D28,1,0)+IF(D32&gt;E32,1,0)</f>
        <v>4</v>
      </c>
      <c r="F9" s="23">
        <f>IF(D17="",0,IF(D17=E17,1,0))+IF(E20="",0,IF(E20=D20,1,0))+IF(D22="",0,IF(D22=E22,1,0))+IF(D26="",0,IF(D26=E26,1,0))+IF(D28="",0,IF(D28=E28,1,0))+IF(D32="",0,IF(D32=E32,1,0))</f>
        <v>1</v>
      </c>
      <c r="G9" s="23">
        <f>IF(D17&lt;E17,1,0)+IF(D20&lt;E20,1,0)+IF(D22&lt;E22,1,0)+IF(D26&lt;E26,1,0)+IF(E28&lt;D28,1,0)+IF(D32&lt;E32,1,0)</f>
        <v>1</v>
      </c>
      <c r="H9" s="24">
        <f>+D17+D20+D22+D26+E28+D32</f>
        <v>17</v>
      </c>
      <c r="I9" s="24">
        <f>+E17+E20+E22+E26+D28+E32</f>
        <v>6</v>
      </c>
      <c r="J9" s="23">
        <f t="shared" si="2"/>
        <v>11</v>
      </c>
      <c r="K9" s="25">
        <f t="shared" si="3"/>
        <v>41</v>
      </c>
      <c r="L9" s="25" t="str">
        <f t="shared" si="4"/>
        <v>Saverio Bari</v>
      </c>
      <c r="M9" s="25">
        <f>LARGE(K8:K14,2)</f>
        <v>41</v>
      </c>
      <c r="N9" s="119" t="str">
        <f>IF(SUM(C8:C14)=0,"",VLOOKUP(M9,K8:L14,2,FALSE))</f>
        <v>Saverio Bari</v>
      </c>
    </row>
    <row r="10" spans="1:14" ht="12.75">
      <c r="A10" s="21" t="str">
        <f>iscritti!$C$19</f>
        <v>Fabrizio Fedele</v>
      </c>
      <c r="B10" s="20"/>
      <c r="C10" s="22">
        <f t="shared" si="0"/>
        <v>6</v>
      </c>
      <c r="D10" s="23">
        <f t="shared" si="1"/>
        <v>6</v>
      </c>
      <c r="E10" s="23">
        <f>IF(D18&gt;E18,1,0)+IF(D21&gt;E21,1,0)+IF(D23&gt;E23,1,0)+IF(E26&gt;D26,1,0)+IF(D29&gt;E29,1,0)+IF(E34&gt;D34,1,0)</f>
        <v>1</v>
      </c>
      <c r="F10" s="23">
        <f>IF(D18="",0,IF(D18=E18,1,0))+IF(E21="",0,IF(E21=D21,1,0))+IF(D23="",0,IF(D23=E23,1,0))+IF(D26="",0,IF(D26=E26,1,0))+IF(D29="",0,IF(D29=E29,1,0))+IF(D34="",0,IF(D34=E34,1,0))</f>
        <v>3</v>
      </c>
      <c r="G10" s="23">
        <f>IF(D18&lt;E18,1,0)+IF(D21&lt;E21,1,0)+IF(D23&lt;E23,1,0)+IF(E26&lt;D26,1,0)+IF(D29&lt;E29,1,0)+IF(E34&lt;D34,1,0)</f>
        <v>2</v>
      </c>
      <c r="H10" s="24">
        <f>+D18+D21+D23+E26+D29+E34</f>
        <v>12</v>
      </c>
      <c r="I10" s="24">
        <f>+E18+E21+E23+D26+E29+D34</f>
        <v>12</v>
      </c>
      <c r="J10" s="23">
        <f t="shared" si="2"/>
        <v>0</v>
      </c>
      <c r="K10" s="25">
        <f t="shared" si="3"/>
        <v>18</v>
      </c>
      <c r="L10" s="25" t="str">
        <f t="shared" si="4"/>
        <v>Fabrizio Fedele</v>
      </c>
      <c r="M10" s="25">
        <f>LARGE(K8:K14,3)</f>
        <v>34</v>
      </c>
      <c r="N10" s="119" t="str">
        <f>IF(SUM(C8:C14)=0,"",VLOOKUP(M10,K8:L14,2,FALSE))</f>
        <v>Emanuele Licheri</v>
      </c>
    </row>
    <row r="11" spans="1:14" ht="12.75">
      <c r="A11" s="21" t="str">
        <f>iscritti!$C$22</f>
        <v>Andrea Lampugnani</v>
      </c>
      <c r="B11" s="20"/>
      <c r="C11" s="22">
        <f t="shared" si="0"/>
        <v>5</v>
      </c>
      <c r="D11" s="23">
        <f t="shared" si="1"/>
        <v>6</v>
      </c>
      <c r="E11" s="23">
        <f>IF(E17&gt;D17,1,0)+IF(E19&gt;D19,1,0)+IF(D24&gt;E24,1,0)+IF(E29&gt;D29,1,0)+IF(D33&gt;E33,1,0)+IF(D35&gt;E35,1,0)</f>
        <v>1</v>
      </c>
      <c r="F11" s="23">
        <f>IF(D17="",0,IF(D17=E17,1,0))+IF(E19="",0,IF(E19=D19,1,0))+IF(D24="",0,IF(D24=E24,1,0))+IF(D29="",0,IF(D29=E29,1,0))+IF(D33="",0,IF(D33=E33,1,0))+IF(D35="",0,IF(D35=E35,1,0))</f>
        <v>2</v>
      </c>
      <c r="G11" s="23">
        <f>IF(E17&lt;D17,1,0)+IF(E19&lt;D19,1,0)+IF(D24&lt;E24,1,0)+IF(E29&lt;D29,1,0)+IF(D33&lt;E33,1,0)+IF(D35&lt;E35,1,0)</f>
        <v>3</v>
      </c>
      <c r="H11" s="24">
        <f>+E17+E19+D24+E29+D33+D35</f>
        <v>9</v>
      </c>
      <c r="I11" s="24">
        <f>+D17+D19+E24+D29+E33+E35</f>
        <v>18</v>
      </c>
      <c r="J11" s="23">
        <f t="shared" si="2"/>
        <v>-9</v>
      </c>
      <c r="K11" s="25">
        <f t="shared" si="3"/>
        <v>5</v>
      </c>
      <c r="L11" s="25" t="str">
        <f t="shared" si="4"/>
        <v>Andrea Lampugnani</v>
      </c>
      <c r="M11" s="25">
        <f>LARGE(K8:K14,4)</f>
        <v>18</v>
      </c>
      <c r="N11" s="119" t="str">
        <f>IF(SUM(C8:C14)=0,"",VLOOKUP(M11,K8:L14,2,FALSE))</f>
        <v>Fabrizio Fedele</v>
      </c>
    </row>
    <row r="12" spans="1:14" ht="12.75">
      <c r="A12" s="21" t="str">
        <f>iscritti!$C$29</f>
        <v>Orlando De Luca</v>
      </c>
      <c r="B12" s="20"/>
      <c r="C12" s="22">
        <f t="shared" si="0"/>
        <v>0</v>
      </c>
      <c r="D12" s="23">
        <f t="shared" si="1"/>
        <v>6</v>
      </c>
      <c r="E12" s="23">
        <f>IF(E20&gt;D20,1,0)+IF(E23&gt;D23,1,0)+IF(D27&gt;E27,1,0)+IF(D30&gt;E30,1,0)+IF(E31&gt;D31,1,0)+IF(E35&gt;D35,1,0)</f>
        <v>0</v>
      </c>
      <c r="F12" s="23">
        <f>IF(D20="",0,IF(D20=E20,1,0))+IF(E23="",0,IF(E23=D23,1,0))+IF(D27="",0,IF(D27=E27,1,0))+IF(D30="",0,IF(D30=E30,1,0))+IF(D31="",0,IF(D31=E31,1,0))+IF(D35="",0,IF(D35=E35,1,0))</f>
        <v>0</v>
      </c>
      <c r="G12" s="23">
        <f>IF(E20&lt;D20,1,0)+IF(E23&lt;D23,1,0)+IF(D27&lt;E27,1,0)+IF(D30&lt;E30,1,0)+IF(E31&lt;D31,1,0)+IF(E35&lt;D35,1,0)</f>
        <v>6</v>
      </c>
      <c r="H12" s="24">
        <f>+E20+E23+D27+D30+E31+E35</f>
        <v>3</v>
      </c>
      <c r="I12" s="24">
        <f>+D20+D23+E27+E30+D31+D35</f>
        <v>32</v>
      </c>
      <c r="J12" s="23">
        <f t="shared" si="2"/>
        <v>-29</v>
      </c>
      <c r="K12" s="25">
        <f t="shared" si="3"/>
        <v>-26</v>
      </c>
      <c r="L12" s="25" t="str">
        <f t="shared" si="4"/>
        <v>Orlando De Luca</v>
      </c>
      <c r="M12" s="25">
        <f>LARGE(K8:K14,5)</f>
        <v>5</v>
      </c>
      <c r="N12" s="119" t="str">
        <f>IF(SUM(C8:C14)=0,"",VLOOKUP(M12,K8:L14,2,FALSE))</f>
        <v>Andrea Lampugnani</v>
      </c>
    </row>
    <row r="13" spans="1:14" ht="12.75">
      <c r="A13" s="21" t="str">
        <f>iscritti!$C$31</f>
        <v>Emanuele Licheri</v>
      </c>
      <c r="B13" s="20"/>
      <c r="C13" s="22">
        <f t="shared" si="0"/>
        <v>11</v>
      </c>
      <c r="D13" s="23">
        <f t="shared" si="1"/>
        <v>6</v>
      </c>
      <c r="E13" s="23">
        <f>IF(E16&gt;D16,1,0)+IF(E21&gt;D21,1,0)+IF(E24&gt;D24,1,0)+IF(E27&gt;D27,1,0)+IF(E32&gt;D32,1,0)+IF(D36&gt;E36,1,0)</f>
        <v>3</v>
      </c>
      <c r="F13" s="23">
        <f>IF(D16="",0,IF(D16=E16,1,0))+IF(E21="",0,IF(E21=D21,1,0))+IF(D24="",0,IF(D24=E24,1,0))+IF(D27="",0,IF(D27=E27,1,0))+IF(D32="",0,IF(D32=E32,1,0))+IF(D36="",0,IF(D36=E36,1,0))</f>
        <v>2</v>
      </c>
      <c r="G13" s="23">
        <f>IF(E16&lt;D16,1,0)+IF(E21&lt;D21,1,0)+IF(E24&lt;D24,1,0)+IF(E27&lt;D27,1,0)+IF(E32&lt;D32,1,0)+IF(D36&lt;E36,1,0)</f>
        <v>1</v>
      </c>
      <c r="H13" s="24">
        <f>+E16+E21+E24+E27+E32+D36</f>
        <v>14</v>
      </c>
      <c r="I13" s="24">
        <f>+D16+D21+D24+D27+D32+E36</f>
        <v>5</v>
      </c>
      <c r="J13" s="23">
        <f t="shared" si="2"/>
        <v>9</v>
      </c>
      <c r="K13" s="25">
        <f t="shared" si="3"/>
        <v>34</v>
      </c>
      <c r="L13" s="25" t="str">
        <f t="shared" si="4"/>
        <v>Emanuele Licheri</v>
      </c>
      <c r="M13" s="25">
        <f>LARGE(K8:K14,6)</f>
        <v>5</v>
      </c>
      <c r="N13" s="119" t="str">
        <f>IF(SUM(C8:C14)=0,"",VLOOKUP(M13,K8:L14,2,FALSE))</f>
        <v>Andrea Lampugnani</v>
      </c>
    </row>
    <row r="14" spans="1:14" ht="12.75">
      <c r="A14" s="21" t="str">
        <f>iscritti!$C$35</f>
        <v>Edoardo Bellotto</v>
      </c>
      <c r="B14" s="20"/>
      <c r="C14" s="22">
        <f t="shared" si="0"/>
        <v>5</v>
      </c>
      <c r="D14" s="23">
        <f t="shared" si="1"/>
        <v>6</v>
      </c>
      <c r="E14" s="23">
        <f>IF(E18&gt;D18,1,0)+IF(E22&gt;D22,1,0)+IF(E25&gt;D25,1,0)+IF(E30&gt;D30,1,0)+IF(E33&gt;D33,1,0)+IF(E36&gt;D36,1,0)</f>
        <v>1</v>
      </c>
      <c r="F14" s="23">
        <f>IF(D18="",0,IF(D18=E18,1,0))+IF(E22="",0,IF(E22=D22,1,0))+IF(D25="",0,IF(D25=E25,1,0))+IF(D30="",0,IF(D30=E30,1,0))+IF(D33="",0,IF(D33=E33,1,0))+IF(D36="",0,IF(D36=E36,1,0))</f>
        <v>2</v>
      </c>
      <c r="G14" s="23">
        <f>IF(E18&lt;D18,1,0)+IF(E22&lt;D22,1,0)+IF(E25&lt;D25,1,0)+IF(E30&lt;D30,1,0)+IF(E33&lt;D33,1,0)+IF(E36&lt;D36,1,0)</f>
        <v>3</v>
      </c>
      <c r="H14" s="24">
        <f>+E18+E22+E25+E30+E33+E36</f>
        <v>4</v>
      </c>
      <c r="I14" s="24">
        <f>+D18+D22+D25+D30+D33+D36</f>
        <v>8</v>
      </c>
      <c r="J14" s="23">
        <f t="shared" si="2"/>
        <v>-4</v>
      </c>
      <c r="K14" s="25">
        <f t="shared" si="3"/>
        <v>5</v>
      </c>
      <c r="L14" s="25" t="str">
        <f t="shared" si="4"/>
        <v>Edoardo Bellotto</v>
      </c>
      <c r="M14" s="25">
        <f>LARGE(K8:K14,7)</f>
        <v>-26</v>
      </c>
      <c r="N14" s="119" t="str">
        <f>IF(SUM(C8:C14)=0,"",VLOOKUP(M14,K8:L14,2,FALSE))</f>
        <v>Orlando De Luca</v>
      </c>
    </row>
    <row r="15" spans="1:14" ht="13.5" thickBot="1">
      <c r="A15" s="16" t="s">
        <v>40</v>
      </c>
      <c r="B15" s="16"/>
      <c r="C15" s="18"/>
      <c r="D15" s="27" t="s">
        <v>41</v>
      </c>
      <c r="E15" s="28"/>
      <c r="F15" s="29"/>
      <c r="G15" s="30"/>
      <c r="H15" s="29"/>
      <c r="I15" s="18"/>
      <c r="J15" s="18"/>
      <c r="K15" s="18"/>
      <c r="L15" s="18"/>
      <c r="M15" s="18"/>
      <c r="N15" s="31" t="s">
        <v>42</v>
      </c>
    </row>
    <row r="16" spans="1:14" ht="13.5" thickBot="1">
      <c r="A16" s="32" t="str">
        <f>A8</f>
        <v>Daniele Pochesci</v>
      </c>
      <c r="B16" s="32" t="str">
        <f>A13</f>
        <v>Emanuele Licheri</v>
      </c>
      <c r="C16" s="33"/>
      <c r="D16" s="34">
        <v>1</v>
      </c>
      <c r="E16" s="34">
        <v>0</v>
      </c>
      <c r="F16" s="35">
        <f aca="true" t="shared" si="5" ref="F16:F36">IF(D16&gt;E16,1,0)</f>
        <v>1</v>
      </c>
      <c r="G16" s="35">
        <f aca="true" t="shared" si="6" ref="G16:G36">IF(D16=E16,1,0)</f>
        <v>0</v>
      </c>
      <c r="H16" s="35">
        <f aca="true" t="shared" si="7" ref="H16:H36">IF(D16&lt;E16,1,0)</f>
        <v>0</v>
      </c>
      <c r="I16" s="35"/>
      <c r="J16" s="35"/>
      <c r="K16" s="35"/>
      <c r="L16" s="35"/>
      <c r="M16" s="35"/>
      <c r="N16" s="36" t="str">
        <f>A123</f>
        <v>Massimo Bolognino</v>
      </c>
    </row>
    <row r="17" spans="1:14" ht="13.5" thickBot="1">
      <c r="A17" s="32" t="str">
        <f>A9</f>
        <v>Saverio Bari</v>
      </c>
      <c r="B17" s="32" t="str">
        <f>A11</f>
        <v>Andrea Lampugnani</v>
      </c>
      <c r="C17" s="33"/>
      <c r="D17" s="34">
        <v>3</v>
      </c>
      <c r="E17" s="34">
        <v>0</v>
      </c>
      <c r="F17" s="35">
        <f t="shared" si="5"/>
        <v>1</v>
      </c>
      <c r="G17" s="35">
        <f t="shared" si="6"/>
        <v>0</v>
      </c>
      <c r="H17" s="35">
        <f t="shared" si="7"/>
        <v>0</v>
      </c>
      <c r="I17" s="35"/>
      <c r="J17" s="35"/>
      <c r="K17" s="35"/>
      <c r="L17" s="35"/>
      <c r="M17" s="35"/>
      <c r="N17" s="36" t="str">
        <f>A124</f>
        <v>Stefano Buono</v>
      </c>
    </row>
    <row r="18" spans="1:14" ht="13.5" thickBot="1">
      <c r="A18" s="32" t="str">
        <f>A10</f>
        <v>Fabrizio Fedele</v>
      </c>
      <c r="B18" s="32" t="str">
        <f>A14</f>
        <v>Edoardo Bellotto</v>
      </c>
      <c r="C18" s="33"/>
      <c r="D18" s="34">
        <v>0</v>
      </c>
      <c r="E18" s="34">
        <v>0</v>
      </c>
      <c r="F18" s="35">
        <f t="shared" si="5"/>
        <v>0</v>
      </c>
      <c r="G18" s="35">
        <f t="shared" si="6"/>
        <v>1</v>
      </c>
      <c r="H18" s="35">
        <f t="shared" si="7"/>
        <v>0</v>
      </c>
      <c r="I18" s="35"/>
      <c r="J18" s="35"/>
      <c r="K18" s="35"/>
      <c r="L18" s="35"/>
      <c r="M18" s="35"/>
      <c r="N18" s="36" t="str">
        <f>A125</f>
        <v>Mauro Petrini</v>
      </c>
    </row>
    <row r="19" spans="1:14" ht="13.5" thickBot="1">
      <c r="A19" s="32" t="str">
        <f>A8</f>
        <v>Daniele Pochesci</v>
      </c>
      <c r="B19" s="32" t="str">
        <f>A11</f>
        <v>Andrea Lampugnani</v>
      </c>
      <c r="C19" s="33"/>
      <c r="D19" s="34">
        <v>6</v>
      </c>
      <c r="E19" s="34">
        <v>1</v>
      </c>
      <c r="F19" s="35">
        <f t="shared" si="5"/>
        <v>1</v>
      </c>
      <c r="G19" s="35">
        <f t="shared" si="6"/>
        <v>0</v>
      </c>
      <c r="H19" s="35">
        <f t="shared" si="7"/>
        <v>0</v>
      </c>
      <c r="I19" s="35"/>
      <c r="J19" s="35"/>
      <c r="K19" s="35"/>
      <c r="L19" s="35"/>
      <c r="M19" s="35"/>
      <c r="N19" s="36" t="str">
        <f>A184</f>
        <v>Massimiliano Croatti</v>
      </c>
    </row>
    <row r="20" spans="1:14" ht="13.5" thickBot="1">
      <c r="A20" s="32" t="str">
        <f>A9</f>
        <v>Saverio Bari</v>
      </c>
      <c r="B20" s="32" t="str">
        <f>A12</f>
        <v>Orlando De Luca</v>
      </c>
      <c r="C20" s="33"/>
      <c r="D20" s="34">
        <v>5</v>
      </c>
      <c r="E20" s="34">
        <v>1</v>
      </c>
      <c r="F20" s="35">
        <f t="shared" si="5"/>
        <v>1</v>
      </c>
      <c r="G20" s="35">
        <f t="shared" si="6"/>
        <v>0</v>
      </c>
      <c r="H20" s="35">
        <f t="shared" si="7"/>
        <v>0</v>
      </c>
      <c r="I20" s="35"/>
      <c r="J20" s="35"/>
      <c r="K20" s="35"/>
      <c r="L20" s="35"/>
      <c r="M20" s="35"/>
      <c r="N20" s="36" t="str">
        <f>A185</f>
        <v>Gianfranco Calonico</v>
      </c>
    </row>
    <row r="21" spans="1:14" ht="13.5" thickBot="1">
      <c r="A21" s="32" t="str">
        <f>A10</f>
        <v>Fabrizio Fedele</v>
      </c>
      <c r="B21" s="32" t="str">
        <f>A13</f>
        <v>Emanuele Licheri</v>
      </c>
      <c r="C21" s="33"/>
      <c r="D21" s="34">
        <v>0</v>
      </c>
      <c r="E21" s="34">
        <v>0</v>
      </c>
      <c r="F21" s="35">
        <f t="shared" si="5"/>
        <v>0</v>
      </c>
      <c r="G21" s="35">
        <f t="shared" si="6"/>
        <v>1</v>
      </c>
      <c r="H21" s="35">
        <f t="shared" si="7"/>
        <v>0</v>
      </c>
      <c r="I21" s="35"/>
      <c r="J21" s="35"/>
      <c r="K21" s="35"/>
      <c r="L21" s="35"/>
      <c r="M21" s="35"/>
      <c r="N21" s="36" t="str">
        <f>A186</f>
        <v>Mattia Stoto</v>
      </c>
    </row>
    <row r="22" spans="1:14" ht="13.5" thickBot="1">
      <c r="A22" s="32" t="str">
        <f>A9</f>
        <v>Saverio Bari</v>
      </c>
      <c r="B22" s="32" t="str">
        <f>A14</f>
        <v>Edoardo Bellotto</v>
      </c>
      <c r="C22" s="33"/>
      <c r="D22" s="34">
        <v>3</v>
      </c>
      <c r="E22" s="34">
        <v>0</v>
      </c>
      <c r="F22" s="35">
        <f t="shared" si="5"/>
        <v>1</v>
      </c>
      <c r="G22" s="35">
        <f t="shared" si="6"/>
        <v>0</v>
      </c>
      <c r="H22" s="35">
        <f t="shared" si="7"/>
        <v>0</v>
      </c>
      <c r="I22" s="35"/>
      <c r="J22" s="35"/>
      <c r="K22" s="35"/>
      <c r="L22" s="35"/>
      <c r="M22" s="35"/>
      <c r="N22" s="36" t="str">
        <f>A126</f>
        <v>Michelangelo Mazzilli</v>
      </c>
    </row>
    <row r="23" spans="1:14" ht="13.5" thickBot="1">
      <c r="A23" s="32" t="str">
        <f>A10</f>
        <v>Fabrizio Fedele</v>
      </c>
      <c r="B23" s="32" t="str">
        <f>A12</f>
        <v>Orlando De Luca</v>
      </c>
      <c r="C23" s="33"/>
      <c r="D23" s="34">
        <v>7</v>
      </c>
      <c r="E23" s="34">
        <v>0</v>
      </c>
      <c r="F23" s="35">
        <f t="shared" si="5"/>
        <v>1</v>
      </c>
      <c r="G23" s="35">
        <f t="shared" si="6"/>
        <v>0</v>
      </c>
      <c r="H23" s="35">
        <f t="shared" si="7"/>
        <v>0</v>
      </c>
      <c r="I23" s="35"/>
      <c r="J23" s="35"/>
      <c r="K23" s="35"/>
      <c r="L23" s="35"/>
      <c r="M23" s="35"/>
      <c r="N23" s="36" t="str">
        <f>A127</f>
        <v>Alessandro Arca</v>
      </c>
    </row>
    <row r="24" spans="1:14" ht="13.5" thickBot="1">
      <c r="A24" s="32" t="str">
        <f>A11</f>
        <v>Andrea Lampugnani</v>
      </c>
      <c r="B24" s="32" t="str">
        <f>A13</f>
        <v>Emanuele Licheri</v>
      </c>
      <c r="C24" s="33"/>
      <c r="D24" s="34">
        <v>1</v>
      </c>
      <c r="E24" s="34">
        <v>4</v>
      </c>
      <c r="F24" s="35">
        <f t="shared" si="5"/>
        <v>0</v>
      </c>
      <c r="G24" s="35">
        <f t="shared" si="6"/>
        <v>0</v>
      </c>
      <c r="H24" s="35">
        <f t="shared" si="7"/>
        <v>1</v>
      </c>
      <c r="I24" s="35"/>
      <c r="J24" s="35"/>
      <c r="K24" s="35"/>
      <c r="L24" s="35"/>
      <c r="M24" s="35"/>
      <c r="N24" s="36" t="str">
        <f>A128</f>
        <v>Federico Mattiangeli</v>
      </c>
    </row>
    <row r="25" spans="1:14" ht="13.5" thickBot="1">
      <c r="A25" s="32" t="str">
        <f>A8</f>
        <v>Daniele Pochesci</v>
      </c>
      <c r="B25" s="32" t="str">
        <f>A14</f>
        <v>Edoardo Bellotto</v>
      </c>
      <c r="C25" s="33"/>
      <c r="D25" s="34">
        <v>3</v>
      </c>
      <c r="E25" s="34">
        <v>1</v>
      </c>
      <c r="F25" s="35">
        <f t="shared" si="5"/>
        <v>1</v>
      </c>
      <c r="G25" s="35">
        <f t="shared" si="6"/>
        <v>0</v>
      </c>
      <c r="H25" s="35">
        <f t="shared" si="7"/>
        <v>0</v>
      </c>
      <c r="I25" s="35"/>
      <c r="J25" s="35"/>
      <c r="K25" s="35"/>
      <c r="L25" s="35"/>
      <c r="M25" s="35"/>
      <c r="N25" s="36" t="str">
        <f>A187</f>
        <v>Luca Gentile</v>
      </c>
    </row>
    <row r="26" spans="1:14" ht="13.5" thickBot="1">
      <c r="A26" s="32" t="str">
        <f>A9</f>
        <v>Saverio Bari</v>
      </c>
      <c r="B26" s="32" t="str">
        <f>A10</f>
        <v>Fabrizio Fedele</v>
      </c>
      <c r="C26" s="33"/>
      <c r="D26" s="34">
        <v>3</v>
      </c>
      <c r="E26" s="34">
        <v>0</v>
      </c>
      <c r="F26" s="35">
        <f t="shared" si="5"/>
        <v>1</v>
      </c>
      <c r="G26" s="35">
        <f t="shared" si="6"/>
        <v>0</v>
      </c>
      <c r="H26" s="35">
        <f t="shared" si="7"/>
        <v>0</v>
      </c>
      <c r="I26" s="35"/>
      <c r="J26" s="35"/>
      <c r="K26" s="35"/>
      <c r="L26" s="35"/>
      <c r="M26" s="35"/>
      <c r="N26" s="36" t="str">
        <f>A188</f>
        <v>Simone Di Pierro</v>
      </c>
    </row>
    <row r="27" spans="1:14" ht="13.5" thickBot="1">
      <c r="A27" s="32" t="str">
        <f>A12</f>
        <v>Orlando De Luca</v>
      </c>
      <c r="B27" s="32" t="str">
        <f>A13</f>
        <v>Emanuele Licheri</v>
      </c>
      <c r="C27" s="33"/>
      <c r="D27" s="34">
        <v>0</v>
      </c>
      <c r="E27" s="34">
        <v>6</v>
      </c>
      <c r="F27" s="35">
        <f t="shared" si="5"/>
        <v>0</v>
      </c>
      <c r="G27" s="35">
        <f t="shared" si="6"/>
        <v>0</v>
      </c>
      <c r="H27" s="35">
        <f t="shared" si="7"/>
        <v>1</v>
      </c>
      <c r="I27" s="35"/>
      <c r="J27" s="35"/>
      <c r="K27" s="35"/>
      <c r="L27" s="35"/>
      <c r="M27" s="35"/>
      <c r="N27" s="36" t="str">
        <f>A189</f>
        <v>Alessandro Mastopasqua</v>
      </c>
    </row>
    <row r="28" spans="1:14" ht="13.5" thickBot="1">
      <c r="A28" s="32" t="str">
        <f>A8</f>
        <v>Daniele Pochesci</v>
      </c>
      <c r="B28" s="32" t="str">
        <f>A9</f>
        <v>Saverio Bari</v>
      </c>
      <c r="C28" s="33"/>
      <c r="D28" s="34">
        <v>3</v>
      </c>
      <c r="E28" s="34">
        <v>1</v>
      </c>
      <c r="F28" s="35">
        <f t="shared" si="5"/>
        <v>1</v>
      </c>
      <c r="G28" s="35">
        <f t="shared" si="6"/>
        <v>0</v>
      </c>
      <c r="H28" s="35">
        <f t="shared" si="7"/>
        <v>0</v>
      </c>
      <c r="I28" s="35"/>
      <c r="J28" s="35"/>
      <c r="K28" s="35"/>
      <c r="L28" s="35"/>
      <c r="M28" s="35"/>
      <c r="N28" s="36" t="str">
        <f>A125</f>
        <v>Mauro Petrini</v>
      </c>
    </row>
    <row r="29" spans="1:14" ht="13.5" thickBot="1">
      <c r="A29" s="32" t="str">
        <f>A10</f>
        <v>Fabrizio Fedele</v>
      </c>
      <c r="B29" s="32" t="str">
        <f>A11</f>
        <v>Andrea Lampugnani</v>
      </c>
      <c r="C29" s="33"/>
      <c r="D29" s="34">
        <v>4</v>
      </c>
      <c r="E29" s="34">
        <v>4</v>
      </c>
      <c r="F29" s="35">
        <f t="shared" si="5"/>
        <v>0</v>
      </c>
      <c r="G29" s="35">
        <f t="shared" si="6"/>
        <v>1</v>
      </c>
      <c r="H29" s="35">
        <f t="shared" si="7"/>
        <v>0</v>
      </c>
      <c r="I29" s="35"/>
      <c r="J29" s="35"/>
      <c r="K29" s="35"/>
      <c r="L29" s="35"/>
      <c r="M29" s="35"/>
      <c r="N29" s="36" t="str">
        <f>A124</f>
        <v>Stefano Buono</v>
      </c>
    </row>
    <row r="30" spans="1:14" ht="13.5" thickBot="1">
      <c r="A30" s="32" t="str">
        <f>A12</f>
        <v>Orlando De Luca</v>
      </c>
      <c r="B30" s="32" t="str">
        <f>A14</f>
        <v>Edoardo Bellotto</v>
      </c>
      <c r="C30" s="33"/>
      <c r="D30" s="34">
        <v>0</v>
      </c>
      <c r="E30" s="34">
        <v>2</v>
      </c>
      <c r="F30" s="35">
        <f t="shared" si="5"/>
        <v>0</v>
      </c>
      <c r="G30" s="35">
        <f t="shared" si="6"/>
        <v>0</v>
      </c>
      <c r="H30" s="35">
        <f t="shared" si="7"/>
        <v>1</v>
      </c>
      <c r="I30" s="35"/>
      <c r="J30" s="35"/>
      <c r="K30" s="35"/>
      <c r="L30" s="35"/>
      <c r="M30" s="35"/>
      <c r="N30" s="36" t="str">
        <f>A123</f>
        <v>Massimo Bolognino</v>
      </c>
    </row>
    <row r="31" spans="1:14" ht="13.5" thickBot="1">
      <c r="A31" s="32" t="str">
        <f>A8</f>
        <v>Daniele Pochesci</v>
      </c>
      <c r="B31" s="32" t="str">
        <f>A12</f>
        <v>Orlando De Luca</v>
      </c>
      <c r="C31" s="33"/>
      <c r="D31" s="34">
        <v>9</v>
      </c>
      <c r="E31" s="34">
        <v>1</v>
      </c>
      <c r="F31" s="35">
        <f t="shared" si="5"/>
        <v>1</v>
      </c>
      <c r="G31" s="35">
        <f t="shared" si="6"/>
        <v>0</v>
      </c>
      <c r="H31" s="35">
        <f t="shared" si="7"/>
        <v>0</v>
      </c>
      <c r="I31" s="35"/>
      <c r="J31" s="35"/>
      <c r="K31" s="35"/>
      <c r="L31" s="35"/>
      <c r="M31" s="35"/>
      <c r="N31" s="36" t="str">
        <f>A188</f>
        <v>Simone Di Pierro</v>
      </c>
    </row>
    <row r="32" spans="1:14" ht="13.5" thickBot="1">
      <c r="A32" s="32" t="str">
        <f>A9</f>
        <v>Saverio Bari</v>
      </c>
      <c r="B32" s="32" t="str">
        <f>A13</f>
        <v>Emanuele Licheri</v>
      </c>
      <c r="C32" s="37"/>
      <c r="D32" s="34">
        <v>2</v>
      </c>
      <c r="E32" s="34">
        <v>2</v>
      </c>
      <c r="F32" s="35">
        <f t="shared" si="5"/>
        <v>0</v>
      </c>
      <c r="G32" s="35">
        <f t="shared" si="6"/>
        <v>1</v>
      </c>
      <c r="H32" s="35">
        <f t="shared" si="7"/>
        <v>0</v>
      </c>
      <c r="I32" s="35"/>
      <c r="J32" s="35"/>
      <c r="K32" s="35"/>
      <c r="L32" s="35"/>
      <c r="M32" s="35"/>
      <c r="N32" s="36" t="str">
        <f>A187</f>
        <v>Luca Gentile</v>
      </c>
    </row>
    <row r="33" spans="1:14" ht="13.5" thickBot="1">
      <c r="A33" s="32" t="str">
        <f>A11</f>
        <v>Andrea Lampugnani</v>
      </c>
      <c r="B33" s="32" t="str">
        <f>A14</f>
        <v>Edoardo Bellotto</v>
      </c>
      <c r="C33" s="37"/>
      <c r="D33" s="34">
        <v>0</v>
      </c>
      <c r="E33" s="34">
        <v>0</v>
      </c>
      <c r="F33" s="35">
        <f t="shared" si="5"/>
        <v>0</v>
      </c>
      <c r="G33" s="35">
        <f t="shared" si="6"/>
        <v>1</v>
      </c>
      <c r="H33" s="35">
        <f t="shared" si="7"/>
        <v>0</v>
      </c>
      <c r="I33" s="35"/>
      <c r="J33" s="35"/>
      <c r="K33" s="35"/>
      <c r="L33" s="35"/>
      <c r="M33" s="35"/>
      <c r="N33" s="36" t="str">
        <f>A186</f>
        <v>Mattia Stoto</v>
      </c>
    </row>
    <row r="34" spans="1:14" ht="13.5" thickBot="1">
      <c r="A34" s="32" t="str">
        <f>A8</f>
        <v>Daniele Pochesci</v>
      </c>
      <c r="B34" s="32" t="str">
        <f>A10</f>
        <v>Fabrizio Fedele</v>
      </c>
      <c r="C34" s="37"/>
      <c r="D34" s="34">
        <v>5</v>
      </c>
      <c r="E34" s="34">
        <v>1</v>
      </c>
      <c r="F34" s="35">
        <f t="shared" si="5"/>
        <v>1</v>
      </c>
      <c r="G34" s="35">
        <f t="shared" si="6"/>
        <v>0</v>
      </c>
      <c r="H34" s="35">
        <f t="shared" si="7"/>
        <v>0</v>
      </c>
      <c r="I34" s="35"/>
      <c r="J34" s="35"/>
      <c r="K34" s="35"/>
      <c r="L34" s="35"/>
      <c r="M34" s="35"/>
      <c r="N34" s="36" t="str">
        <f>A129</f>
        <v>Alex Iorio</v>
      </c>
    </row>
    <row r="35" spans="1:14" ht="13.5" thickBot="1">
      <c r="A35" s="32" t="str">
        <f>A11</f>
        <v>Andrea Lampugnani</v>
      </c>
      <c r="B35" s="32" t="str">
        <f>A12</f>
        <v>Orlando De Luca</v>
      </c>
      <c r="C35" s="37"/>
      <c r="D35" s="34">
        <v>3</v>
      </c>
      <c r="E35" s="34">
        <v>1</v>
      </c>
      <c r="F35" s="35">
        <f t="shared" si="5"/>
        <v>1</v>
      </c>
      <c r="G35" s="35">
        <f t="shared" si="6"/>
        <v>0</v>
      </c>
      <c r="H35" s="35">
        <f t="shared" si="7"/>
        <v>0</v>
      </c>
      <c r="I35" s="35"/>
      <c r="J35" s="35"/>
      <c r="K35" s="35"/>
      <c r="L35" s="35"/>
      <c r="M35" s="35"/>
      <c r="N35" s="36" t="str">
        <f>A128</f>
        <v>Federico Mattiangeli</v>
      </c>
    </row>
    <row r="36" spans="1:14" ht="13.5" thickBot="1">
      <c r="A36" s="32" t="str">
        <f>A13</f>
        <v>Emanuele Licheri</v>
      </c>
      <c r="B36" s="32" t="str">
        <f>A14</f>
        <v>Edoardo Bellotto</v>
      </c>
      <c r="C36" s="37"/>
      <c r="D36" s="34">
        <v>2</v>
      </c>
      <c r="E36" s="34">
        <v>1</v>
      </c>
      <c r="F36" s="35">
        <f t="shared" si="5"/>
        <v>1</v>
      </c>
      <c r="G36" s="35">
        <f t="shared" si="6"/>
        <v>0</v>
      </c>
      <c r="H36" s="35">
        <f t="shared" si="7"/>
        <v>0</v>
      </c>
      <c r="I36" s="35"/>
      <c r="J36" s="35"/>
      <c r="K36" s="35"/>
      <c r="L36" s="35"/>
      <c r="M36" s="35"/>
      <c r="N36" s="36" t="str">
        <f>A127</f>
        <v>Alessandro Arca</v>
      </c>
    </row>
    <row r="37" spans="1:14" ht="12.75">
      <c r="A37" s="52"/>
      <c r="B37" s="52"/>
      <c r="C37" s="37"/>
      <c r="D37" s="37"/>
      <c r="E37" s="37"/>
      <c r="F37" s="35"/>
      <c r="G37" s="35"/>
      <c r="H37" s="35"/>
      <c r="I37" s="35"/>
      <c r="J37" s="35"/>
      <c r="K37" s="35"/>
      <c r="L37" s="35"/>
      <c r="M37" s="35"/>
      <c r="N37" s="20"/>
    </row>
    <row r="38" spans="1:14" ht="12.75">
      <c r="A38" s="52"/>
      <c r="B38" s="52"/>
      <c r="C38" s="37"/>
      <c r="D38" s="37"/>
      <c r="E38" s="37"/>
      <c r="F38" s="35"/>
      <c r="G38" s="35"/>
      <c r="H38" s="35"/>
      <c r="I38" s="35"/>
      <c r="J38" s="35"/>
      <c r="K38" s="35"/>
      <c r="L38" s="35"/>
      <c r="M38" s="35"/>
      <c r="N38" s="20"/>
    </row>
    <row r="39" spans="1:14" ht="12.75">
      <c r="A39" s="52"/>
      <c r="B39" s="52"/>
      <c r="C39" s="37"/>
      <c r="D39" s="37"/>
      <c r="E39" s="37"/>
      <c r="F39" s="35"/>
      <c r="G39" s="35"/>
      <c r="H39" s="35"/>
      <c r="I39" s="35"/>
      <c r="J39" s="35"/>
      <c r="K39" s="35"/>
      <c r="L39" s="35"/>
      <c r="M39" s="35"/>
      <c r="N39" s="20"/>
    </row>
    <row r="40" spans="1:14" ht="12.75">
      <c r="A40" s="52"/>
      <c r="B40" s="52"/>
      <c r="C40" s="37"/>
      <c r="D40" s="37"/>
      <c r="E40" s="37"/>
      <c r="F40" s="35"/>
      <c r="G40" s="35"/>
      <c r="H40" s="35"/>
      <c r="I40" s="35"/>
      <c r="J40" s="35"/>
      <c r="K40" s="35"/>
      <c r="L40" s="35"/>
      <c r="M40" s="35"/>
      <c r="N40" s="20"/>
    </row>
    <row r="41" spans="1:14" ht="12.75">
      <c r="A41" s="52"/>
      <c r="B41" s="52"/>
      <c r="C41" s="37"/>
      <c r="D41" s="37"/>
      <c r="E41" s="37"/>
      <c r="F41" s="35"/>
      <c r="G41" s="35"/>
      <c r="H41" s="35"/>
      <c r="I41" s="35"/>
      <c r="J41" s="35"/>
      <c r="K41" s="35"/>
      <c r="L41" s="35"/>
      <c r="M41" s="35"/>
      <c r="N41" s="20"/>
    </row>
    <row r="42" spans="1:14" ht="12.75">
      <c r="A42" s="52"/>
      <c r="B42" s="52"/>
      <c r="C42" s="37"/>
      <c r="D42" s="37"/>
      <c r="E42" s="37"/>
      <c r="F42" s="35"/>
      <c r="G42" s="35"/>
      <c r="H42" s="35"/>
      <c r="I42" s="35"/>
      <c r="J42" s="35"/>
      <c r="K42" s="35"/>
      <c r="L42" s="35"/>
      <c r="M42" s="35"/>
      <c r="N42" s="20"/>
    </row>
    <row r="43" spans="1:14" ht="12.75">
      <c r="A43" s="52"/>
      <c r="B43" s="52"/>
      <c r="C43" s="37"/>
      <c r="D43" s="37"/>
      <c r="E43" s="37"/>
      <c r="F43" s="35"/>
      <c r="G43" s="35"/>
      <c r="H43" s="35"/>
      <c r="I43" s="35"/>
      <c r="J43" s="35"/>
      <c r="K43" s="35"/>
      <c r="L43" s="35"/>
      <c r="M43" s="35"/>
      <c r="N43" s="20"/>
    </row>
    <row r="44" spans="1:14" ht="12.75">
      <c r="A44" s="52"/>
      <c r="B44" s="52"/>
      <c r="C44" s="37"/>
      <c r="D44" s="37"/>
      <c r="E44" s="37"/>
      <c r="F44" s="35"/>
      <c r="G44" s="35"/>
      <c r="H44" s="35"/>
      <c r="I44" s="35"/>
      <c r="J44" s="35"/>
      <c r="K44" s="35"/>
      <c r="L44" s="35"/>
      <c r="M44" s="35"/>
      <c r="N44" s="20"/>
    </row>
    <row r="45" spans="1:14" ht="12.75">
      <c r="A45" s="52"/>
      <c r="B45" s="52"/>
      <c r="C45" s="37"/>
      <c r="D45" s="37"/>
      <c r="E45" s="37"/>
      <c r="F45" s="35"/>
      <c r="G45" s="35"/>
      <c r="H45" s="35"/>
      <c r="I45" s="35"/>
      <c r="J45" s="35"/>
      <c r="K45" s="35"/>
      <c r="L45" s="35"/>
      <c r="M45" s="35"/>
      <c r="N45" s="20"/>
    </row>
    <row r="46" spans="1:14" ht="12.75">
      <c r="A46" s="52"/>
      <c r="B46" s="52"/>
      <c r="C46" s="37"/>
      <c r="D46" s="37"/>
      <c r="E46" s="37"/>
      <c r="F46" s="35"/>
      <c r="G46" s="35"/>
      <c r="H46" s="35"/>
      <c r="I46" s="35"/>
      <c r="J46" s="35"/>
      <c r="K46" s="35"/>
      <c r="L46" s="35"/>
      <c r="M46" s="35"/>
      <c r="N46" s="20"/>
    </row>
    <row r="47" spans="1:14" ht="12.75">
      <c r="A47" s="52"/>
      <c r="B47" s="52"/>
      <c r="C47" s="37"/>
      <c r="D47" s="37"/>
      <c r="E47" s="37"/>
      <c r="F47" s="35"/>
      <c r="G47" s="35"/>
      <c r="H47" s="35"/>
      <c r="I47" s="35"/>
      <c r="J47" s="35"/>
      <c r="K47" s="35"/>
      <c r="L47" s="35"/>
      <c r="M47" s="35"/>
      <c r="N47" s="20"/>
    </row>
    <row r="48" spans="1:14" ht="12.75">
      <c r="A48" s="52"/>
      <c r="B48" s="52"/>
      <c r="C48" s="37"/>
      <c r="D48" s="37"/>
      <c r="E48" s="37"/>
      <c r="F48" s="35"/>
      <c r="G48" s="35"/>
      <c r="H48" s="35"/>
      <c r="I48" s="35"/>
      <c r="J48" s="35"/>
      <c r="K48" s="35"/>
      <c r="L48" s="35"/>
      <c r="M48" s="35"/>
      <c r="N48" s="20"/>
    </row>
    <row r="49" spans="1:14" ht="12.75">
      <c r="A49" s="52"/>
      <c r="B49" s="52"/>
      <c r="C49" s="37"/>
      <c r="D49" s="37"/>
      <c r="E49" s="37"/>
      <c r="F49" s="35"/>
      <c r="G49" s="35"/>
      <c r="H49" s="35"/>
      <c r="I49" s="35"/>
      <c r="J49" s="35"/>
      <c r="K49" s="35"/>
      <c r="L49" s="35"/>
      <c r="M49" s="35"/>
      <c r="N49" s="20"/>
    </row>
    <row r="50" spans="1:14" ht="12.75">
      <c r="A50" s="52"/>
      <c r="B50" s="52"/>
      <c r="C50" s="37"/>
      <c r="D50" s="37"/>
      <c r="E50" s="37"/>
      <c r="F50" s="35"/>
      <c r="G50" s="35"/>
      <c r="H50" s="35"/>
      <c r="I50" s="35"/>
      <c r="J50" s="35"/>
      <c r="K50" s="35"/>
      <c r="L50" s="35"/>
      <c r="M50" s="35"/>
      <c r="N50" s="20"/>
    </row>
    <row r="51" spans="1:14" ht="12.75">
      <c r="A51" s="52"/>
      <c r="B51" s="52"/>
      <c r="C51" s="37"/>
      <c r="D51" s="37"/>
      <c r="E51" s="37"/>
      <c r="F51" s="35"/>
      <c r="G51" s="35"/>
      <c r="H51" s="35"/>
      <c r="I51" s="35"/>
      <c r="J51" s="35"/>
      <c r="K51" s="35"/>
      <c r="L51" s="35"/>
      <c r="M51" s="35"/>
      <c r="N51" s="20"/>
    </row>
    <row r="52" spans="1:14" ht="12.75">
      <c r="A52" s="52"/>
      <c r="B52" s="52"/>
      <c r="C52" s="37"/>
      <c r="D52" s="37"/>
      <c r="E52" s="37"/>
      <c r="F52" s="35"/>
      <c r="G52" s="35"/>
      <c r="H52" s="35"/>
      <c r="I52" s="35"/>
      <c r="J52" s="35"/>
      <c r="K52" s="35"/>
      <c r="L52" s="35"/>
      <c r="M52" s="35"/>
      <c r="N52" s="20"/>
    </row>
    <row r="53" spans="1:14" ht="12.75">
      <c r="A53" s="52"/>
      <c r="B53" s="52"/>
      <c r="C53" s="37"/>
      <c r="D53" s="37"/>
      <c r="E53" s="37"/>
      <c r="F53" s="35"/>
      <c r="G53" s="35"/>
      <c r="H53" s="35"/>
      <c r="I53" s="35"/>
      <c r="J53" s="35"/>
      <c r="K53" s="35"/>
      <c r="L53" s="35"/>
      <c r="M53" s="35"/>
      <c r="N53" s="20"/>
    </row>
    <row r="54" spans="1:14" ht="12.75">
      <c r="A54" s="52"/>
      <c r="B54" s="52"/>
      <c r="C54" s="37"/>
      <c r="D54" s="37"/>
      <c r="E54" s="37"/>
      <c r="F54" s="35"/>
      <c r="G54" s="35"/>
      <c r="H54" s="35"/>
      <c r="I54" s="35"/>
      <c r="J54" s="35"/>
      <c r="K54" s="35"/>
      <c r="L54" s="35"/>
      <c r="M54" s="35"/>
      <c r="N54" s="20"/>
    </row>
    <row r="55" spans="1:14" ht="12.75">
      <c r="A55" s="52"/>
      <c r="B55" s="52"/>
      <c r="C55" s="37"/>
      <c r="D55" s="37"/>
      <c r="E55" s="37"/>
      <c r="F55" s="35"/>
      <c r="G55" s="35"/>
      <c r="H55" s="35"/>
      <c r="I55" s="35"/>
      <c r="J55" s="35"/>
      <c r="K55" s="35"/>
      <c r="L55" s="35"/>
      <c r="M55" s="35"/>
      <c r="N55" s="20"/>
    </row>
    <row r="56" spans="1:14" ht="12.75">
      <c r="A56" s="52"/>
      <c r="B56" s="52"/>
      <c r="C56" s="37"/>
      <c r="D56" s="37"/>
      <c r="E56" s="37"/>
      <c r="F56" s="35"/>
      <c r="G56" s="35"/>
      <c r="H56" s="35"/>
      <c r="I56" s="35"/>
      <c r="J56" s="35"/>
      <c r="K56" s="35"/>
      <c r="L56" s="35"/>
      <c r="M56" s="35"/>
      <c r="N56" s="20"/>
    </row>
    <row r="57" spans="1:14" ht="12.75">
      <c r="A57" s="52"/>
      <c r="B57" s="52"/>
      <c r="C57" s="37"/>
      <c r="D57" s="37"/>
      <c r="E57" s="37"/>
      <c r="F57" s="35"/>
      <c r="G57" s="35"/>
      <c r="H57" s="35"/>
      <c r="I57" s="35"/>
      <c r="J57" s="35"/>
      <c r="K57" s="35"/>
      <c r="L57" s="35"/>
      <c r="M57" s="35"/>
      <c r="N57" s="20"/>
    </row>
    <row r="58" spans="1:14" ht="12.75">
      <c r="A58" s="52"/>
      <c r="B58" s="52"/>
      <c r="C58" s="37"/>
      <c r="D58" s="37"/>
      <c r="E58" s="37"/>
      <c r="F58" s="35"/>
      <c r="G58" s="35"/>
      <c r="H58" s="35"/>
      <c r="I58" s="35"/>
      <c r="J58" s="35"/>
      <c r="K58" s="35"/>
      <c r="L58" s="35"/>
      <c r="M58" s="35"/>
      <c r="N58" s="20"/>
    </row>
    <row r="59" spans="1:14" ht="12.75">
      <c r="A59" s="38"/>
      <c r="B59" s="39"/>
      <c r="C59" s="40"/>
      <c r="D59" s="41"/>
      <c r="E59" s="41"/>
      <c r="F59" s="42"/>
      <c r="G59" s="42"/>
      <c r="H59" s="43"/>
      <c r="I59" s="40"/>
      <c r="J59" s="40"/>
      <c r="K59" s="40"/>
      <c r="L59" s="40"/>
      <c r="M59" s="40"/>
      <c r="N59" s="39"/>
    </row>
    <row r="60" spans="1:14" ht="19.5">
      <c r="A60" s="44" t="s">
        <v>43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</row>
    <row r="61" spans="1:14" ht="12.75">
      <c r="A61" s="46" t="s">
        <v>31</v>
      </c>
      <c r="B61" s="47"/>
      <c r="C61" s="48" t="s">
        <v>32</v>
      </c>
      <c r="D61" s="49" t="s">
        <v>33</v>
      </c>
      <c r="E61" s="49" t="s">
        <v>34</v>
      </c>
      <c r="F61" s="50" t="s">
        <v>35</v>
      </c>
      <c r="G61" s="50" t="s">
        <v>36</v>
      </c>
      <c r="H61" s="50" t="s">
        <v>37</v>
      </c>
      <c r="I61" s="49" t="s">
        <v>38</v>
      </c>
      <c r="J61" s="49" t="s">
        <v>39</v>
      </c>
      <c r="K61" s="49"/>
      <c r="L61" s="49"/>
      <c r="M61" s="49"/>
      <c r="N61" s="51"/>
    </row>
    <row r="62" spans="1:14" ht="12.75">
      <c r="A62" s="21" t="str">
        <f>iscritti!$C$11</f>
        <v>Lucio Canicchio</v>
      </c>
      <c r="B62" s="20"/>
      <c r="C62" s="22">
        <f aca="true" t="shared" si="8" ref="C62:C68">E62*3+F62</f>
        <v>13</v>
      </c>
      <c r="D62" s="23">
        <f aca="true" t="shared" si="9" ref="D62:D68">SUM(E62:G62)</f>
        <v>6</v>
      </c>
      <c r="E62" s="23">
        <f>IF(D70&gt;E70,1,0)+IF(D73&gt;E73,1,0)+IF(D79&gt;E79,1,0)+IF(D82&gt;E82,1,0)+IF(D85&gt;E85,1,0)+IF(D88&gt;E88,1,0)</f>
        <v>4</v>
      </c>
      <c r="F62" s="23">
        <f>IF(D70="",0,IF(D70=E70,1,0))+IF(E73="",0,IF(E73=D73,1,0))+IF(D79="",0,IF(D79=E79,1,0))+IF(D82="",0,IF(D82=E82,1,0))+IF(D85="",0,IF(D85=E85,1,0))+IF(D88="",0,IF(D88=E88,1,0))</f>
        <v>1</v>
      </c>
      <c r="G62" s="23">
        <f>IF(D70&lt;E70,1,0)+IF(D73&lt;E73,1,0)+IF(D79&lt;E79,1,0)+IF(D82&lt;E82,1,0)+IF(D85&lt;E85,1,0)+IF(D88&lt;E88,1,0)</f>
        <v>1</v>
      </c>
      <c r="H62" s="24">
        <f>+D70+D73+D79+D82+D85+D88</f>
        <v>13</v>
      </c>
      <c r="I62" s="23">
        <f>+E70+E73+E79+E82+E85+E88</f>
        <v>8</v>
      </c>
      <c r="J62" s="23">
        <f aca="true" t="shared" si="10" ref="J62:J68">H62-I62</f>
        <v>5</v>
      </c>
      <c r="K62" s="25">
        <f aca="true" t="shared" si="11" ref="K62:K68">+C62+J62+H62</f>
        <v>31</v>
      </c>
      <c r="L62" s="25" t="str">
        <f aca="true" t="shared" si="12" ref="L62:L68">+A62</f>
        <v>Lucio Canicchio</v>
      </c>
      <c r="M62" s="25">
        <f>LARGE(K62:K68,1)</f>
        <v>34</v>
      </c>
      <c r="N62" s="119" t="str">
        <f>IF(SUM(C62:C68)=0,"",VLOOKUP(M62,K62:L68,2,FALSE))</f>
        <v>Andrea Di Vincenzo</v>
      </c>
    </row>
    <row r="63" spans="1:14" ht="12.75">
      <c r="A63" s="21" t="str">
        <f>iscritti!$C$14</f>
        <v>Andrea Di Vincenzo</v>
      </c>
      <c r="B63" s="20"/>
      <c r="C63" s="22">
        <f t="shared" si="8"/>
        <v>14</v>
      </c>
      <c r="D63" s="23">
        <f t="shared" si="9"/>
        <v>6</v>
      </c>
      <c r="E63" s="23">
        <f>IF(D71&gt;E71,1,0)+IF(D74&gt;E74,1,0)+IF(D76&gt;E76,1,0)+IF(D80&gt;E80,1,0)+IF(E82&gt;D82,1,0)+IF(D86&gt;E86,1,0)</f>
        <v>4</v>
      </c>
      <c r="F63" s="23">
        <f>IF(D71="",0,IF(D71=E71,1,0))+IF(E74="",0,IF(E74=D74,1,0))+IF(D76="",0,IF(D76=E76,1,0))+IF(D80="",0,IF(D80=E80,1,0))+IF(D82="",0,IF(D82=E82,1,0))+IF(D86="",0,IF(D86=E86,1,0))</f>
        <v>2</v>
      </c>
      <c r="G63" s="23">
        <f>IF(D71&lt;E71,1,0)+IF(D74&lt;E74,1,0)+IF(D76&lt;E76,1,0)+IF(D80&lt;E80,1,0)+IF(E82&lt;D82,1,0)+IF(D86&lt;E86,1,0)</f>
        <v>0</v>
      </c>
      <c r="H63" s="24">
        <f>+D71+D74+D76+D80+E82+D86</f>
        <v>12</v>
      </c>
      <c r="I63" s="24">
        <f>+E71+E74+E76+E80+D82+E86</f>
        <v>4</v>
      </c>
      <c r="J63" s="23">
        <f t="shared" si="10"/>
        <v>8</v>
      </c>
      <c r="K63" s="25">
        <f t="shared" si="11"/>
        <v>34</v>
      </c>
      <c r="L63" s="25" t="str">
        <f t="shared" si="12"/>
        <v>Andrea Di Vincenzo</v>
      </c>
      <c r="M63" s="25">
        <f>LARGE(K62:K68,2)</f>
        <v>32</v>
      </c>
      <c r="N63" s="119" t="s">
        <v>69</v>
      </c>
    </row>
    <row r="64" spans="1:14" ht="12.75">
      <c r="A64" s="21" t="str">
        <f>iscritti!$C$21</f>
        <v>Matteo Balboni</v>
      </c>
      <c r="B64" s="20"/>
      <c r="C64" s="22">
        <f t="shared" si="8"/>
        <v>10</v>
      </c>
      <c r="D64" s="23">
        <f t="shared" si="9"/>
        <v>6</v>
      </c>
      <c r="E64" s="23">
        <f>IF(D72&gt;E72,1,0)+IF(D75&gt;E75,1,0)+IF(D77&gt;E77,1,0)+IF(E80&gt;D80,1,0)+IF(D83&gt;E83,1,0)+IF(E88&gt;D88,1,0)</f>
        <v>3</v>
      </c>
      <c r="F64" s="23">
        <f>IF(D72="",0,IF(D72=E72,1,0))+IF(E75="",0,IF(E75=D75,1,0))+IF(D77="",0,IF(D77=E77,1,0))+IF(D80="",0,IF(D80=E80,1,0))+IF(D83="",0,IF(D83=E83,1,0))+IF(D88="",0,IF(D88=E88,1,0))</f>
        <v>1</v>
      </c>
      <c r="G64" s="23">
        <f>IF(D72&lt;E72,1,0)+IF(D75&lt;E75,1,0)+IF(D77&lt;E77,1,0)+IF(E80&lt;D80,1,0)+IF(D83&lt;E83,1,0)+IF(E88&lt;D88,1,0)</f>
        <v>2</v>
      </c>
      <c r="H64" s="24">
        <f>+D72+D75+D77+E80+D83+E88</f>
        <v>11</v>
      </c>
      <c r="I64" s="24">
        <f>+E72+E75+E77+D80+E83+D88</f>
        <v>9</v>
      </c>
      <c r="J64" s="23">
        <f t="shared" si="10"/>
        <v>2</v>
      </c>
      <c r="K64" s="25">
        <f t="shared" si="11"/>
        <v>23</v>
      </c>
      <c r="L64" s="25" t="str">
        <f t="shared" si="12"/>
        <v>Matteo Balboni</v>
      </c>
      <c r="M64" s="25">
        <f>LARGE(K62:K68,3)</f>
        <v>31</v>
      </c>
      <c r="N64" s="119" t="s">
        <v>83</v>
      </c>
    </row>
    <row r="65" spans="1:14" ht="12.75">
      <c r="A65" s="21" t="str">
        <f>iscritti!$C$25</f>
        <v>Daniele Calcagno</v>
      </c>
      <c r="B65" s="20"/>
      <c r="C65" s="22">
        <f t="shared" si="8"/>
        <v>3</v>
      </c>
      <c r="D65" s="23">
        <f t="shared" si="9"/>
        <v>6</v>
      </c>
      <c r="E65" s="23">
        <f>IF(E71&gt;D71,1,0)+IF(E73&gt;D73,1,0)+IF(D78&gt;E78,1,0)+IF(E83&gt;D83,1,0)+IF(D87&gt;E87,1,0)+IF(D89&gt;E89,1,0)</f>
        <v>1</v>
      </c>
      <c r="F65" s="23">
        <f>IF(D71="",0,IF(D71=E71,1,0))+IF(E73="",0,IF(E73=D73,1,0))+IF(D78="",0,IF(D78=E78,1,0))+IF(D83="",0,IF(D83=E83,1,0))+IF(D87="",0,IF(D87=E87,1,0))+IF(D89="",0,IF(D89=E89,1,0))</f>
        <v>0</v>
      </c>
      <c r="G65" s="23">
        <f>IF(E71&lt;D71,1,0)+IF(E73&lt;D73,1,0)+IF(D78&lt;E78,1,0)+IF(E83&lt;D83,1,0)+IF(D87&lt;E87,1,0)+IF(D89&lt;E89,1,0)</f>
        <v>5</v>
      </c>
      <c r="H65" s="24">
        <f>+E71+E73+D78+E83+D87+D89</f>
        <v>4</v>
      </c>
      <c r="I65" s="24">
        <f>+D71+D73+E78+D83+E87+E89</f>
        <v>13</v>
      </c>
      <c r="J65" s="23">
        <f t="shared" si="10"/>
        <v>-9</v>
      </c>
      <c r="K65" s="25">
        <f t="shared" si="11"/>
        <v>-2</v>
      </c>
      <c r="L65" s="25" t="str">
        <f t="shared" si="12"/>
        <v>Daniele Calcagno</v>
      </c>
      <c r="M65" s="25">
        <f>LARGE(K62:K68,4)</f>
        <v>23</v>
      </c>
      <c r="N65" s="119" t="str">
        <f>IF(SUM(C62:C68)=0,"",VLOOKUP(M65,K62:L68,2,FALSE))</f>
        <v>Matteo Balboni</v>
      </c>
    </row>
    <row r="66" spans="1:14" ht="12.75">
      <c r="A66" s="21" t="str">
        <f>iscritti!$C$26</f>
        <v>Fabio Stellato</v>
      </c>
      <c r="B66" s="20"/>
      <c r="C66" s="22">
        <f t="shared" si="8"/>
        <v>5</v>
      </c>
      <c r="D66" s="23">
        <f t="shared" si="9"/>
        <v>6</v>
      </c>
      <c r="E66" s="23">
        <f>IF(E74&gt;D74,1,0)+IF(E77&gt;D77,1,0)+IF(D81&gt;E81,1,0)+IF(D84&gt;E84,1,0)+IF(E85&gt;D85,1,0)+IF(E89&gt;D89,1,0)</f>
        <v>1</v>
      </c>
      <c r="F66" s="23">
        <f>IF(D74="",0,IF(D74=E74,1,0))+IF(E77="",0,IF(E77=D77,1,0))+IF(D81="",0,IF(D81=E81,1,0))+IF(D84="",0,IF(D84=E84,1,0))+IF(D85="",0,IF(D85=E85,1,0))+IF(D89="",0,IF(D89=E89,1,0))</f>
        <v>2</v>
      </c>
      <c r="G66" s="23">
        <f>IF(E74&lt;D74,1,0)+IF(E77&lt;D77,1,0)+IF(D81&lt;E81,1,0)+IF(D84&lt;E84,1,0)+IF(E85&lt;D85,1,0)+IF(E89&lt;D89,1,0)</f>
        <v>3</v>
      </c>
      <c r="H66" s="24">
        <f>+E74+E77+D81+D84+E85+E89</f>
        <v>7</v>
      </c>
      <c r="I66" s="24">
        <f>+D74+D77+E81+E84+D85+D89</f>
        <v>10</v>
      </c>
      <c r="J66" s="23">
        <f t="shared" si="10"/>
        <v>-3</v>
      </c>
      <c r="K66" s="25">
        <f t="shared" si="11"/>
        <v>9</v>
      </c>
      <c r="L66" s="25" t="str">
        <f t="shared" si="12"/>
        <v>Fabio Stellato</v>
      </c>
      <c r="M66" s="25">
        <f>LARGE(K62:K68,5)</f>
        <v>9</v>
      </c>
      <c r="N66" s="119" t="str">
        <f>IF(SUM(C62:C68)=0,"",VLOOKUP(M66,K62:L68,2,FALSE))</f>
        <v>Fabio Stellato</v>
      </c>
    </row>
    <row r="67" spans="1:14" ht="12.75">
      <c r="A67" s="21" t="str">
        <f>iscritti!$C$33</f>
        <v>Mario Corradi</v>
      </c>
      <c r="B67" s="20"/>
      <c r="C67" s="22">
        <f t="shared" si="8"/>
        <v>12</v>
      </c>
      <c r="D67" s="23">
        <f t="shared" si="9"/>
        <v>6</v>
      </c>
      <c r="E67" s="23">
        <f>IF(E70&gt;D70,1,0)+IF(E75&gt;D75,1,0)+IF(E78&gt;D78,1,0)+IF(E81&gt;D81,1,0)+IF(E86&gt;D86,1,0)+IF(D90&gt;E90,1,0)</f>
        <v>4</v>
      </c>
      <c r="F67" s="23">
        <f>IF(D70="",0,IF(D70=E70,1,0))+IF(E75="",0,IF(E75=D75,1,0))+IF(D78="",0,IF(D78=E78,1,0))+IF(D81="",0,IF(D81=E81,1,0))+IF(D86="",0,IF(D86=E86,1,0))+IF(D90="",0,IF(D90=E90,1,0))</f>
        <v>0</v>
      </c>
      <c r="G67" s="23">
        <f>IF(E70&lt;D70,1,0)+IF(E75&lt;D75,1,0)+IF(E78&lt;D78,1,0)+IF(E81&lt;D81,1,0)+IF(E86&lt;D86,1,0)+IF(D90&lt;E90,1,0)</f>
        <v>2</v>
      </c>
      <c r="H67" s="24">
        <f>+E70+E75+E78+E81+E86+D90</f>
        <v>13</v>
      </c>
      <c r="I67" s="24">
        <f>+D70+D75+D78+D81+D86+E90</f>
        <v>6</v>
      </c>
      <c r="J67" s="23">
        <f t="shared" si="10"/>
        <v>7</v>
      </c>
      <c r="K67" s="25">
        <f t="shared" si="11"/>
        <v>32</v>
      </c>
      <c r="L67" s="25" t="str">
        <f t="shared" si="12"/>
        <v>Mario Corradi</v>
      </c>
      <c r="M67" s="25">
        <f>LARGE(K62:K68,6)</f>
        <v>-1</v>
      </c>
      <c r="N67" s="119" t="str">
        <f>IF(SUM(C62:C68)=0,"",VLOOKUP(M67,K62:L68,2,FALSE))</f>
        <v>Andrea Cucit</v>
      </c>
    </row>
    <row r="68" spans="1:14" ht="12.75">
      <c r="A68" s="21" t="str">
        <f>iscritti!$C$36</f>
        <v>Andrea Cucit</v>
      </c>
      <c r="B68" s="20"/>
      <c r="C68" s="22">
        <f t="shared" si="8"/>
        <v>2</v>
      </c>
      <c r="D68" s="23">
        <f t="shared" si="9"/>
        <v>6</v>
      </c>
      <c r="E68" s="23">
        <f>IF(E72&gt;D72,1,0)+IF(E76&gt;D76,1,0)+IF(E79&gt;D79,1,0)+IF(E84&gt;D84,1,0)+IF(E87&gt;D87,1,0)+IF(E90&gt;D90,1,0)</f>
        <v>0</v>
      </c>
      <c r="F68" s="23">
        <f>IF(D72="",0,IF(D72=E72,1,0))+IF(E76="",0,IF(E76=D76,1,0))+IF(D79="",0,IF(D79=E79,1,0))+IF(D84="",0,IF(D84=E84,1,0))+IF(D87="",0,IF(D87=E87,1,0))+IF(D90="",0,IF(D90=E90,1,0))</f>
        <v>2</v>
      </c>
      <c r="G68" s="23">
        <f>IF(E72&lt;D72,1,0)+IF(E76&lt;D76,1,0)+IF(E79&lt;D79,1,0)+IF(E84&lt;D84,1,0)+IF(E87&lt;D87,1,0)+IF(E90&lt;D90,1,0)</f>
        <v>4</v>
      </c>
      <c r="H68" s="24">
        <f>+E72+E76+E79+E84+E87+E90</f>
        <v>7</v>
      </c>
      <c r="I68" s="24">
        <f>+D72+D76+D79+D84+D87+D90</f>
        <v>17</v>
      </c>
      <c r="J68" s="23">
        <f t="shared" si="10"/>
        <v>-10</v>
      </c>
      <c r="K68" s="25">
        <f t="shared" si="11"/>
        <v>-1</v>
      </c>
      <c r="L68" s="25" t="str">
        <f t="shared" si="12"/>
        <v>Andrea Cucit</v>
      </c>
      <c r="M68" s="25">
        <f>LARGE(K62:K68,7)</f>
        <v>-2</v>
      </c>
      <c r="N68" s="119" t="str">
        <f>IF(SUM(C62:C68)=0,"",VLOOKUP(M68,K62:L68,2,FALSE))</f>
        <v>Daniele Calcagno</v>
      </c>
    </row>
    <row r="69" spans="1:14" ht="13.5" thickBot="1">
      <c r="A69" s="16" t="s">
        <v>40</v>
      </c>
      <c r="B69" s="16"/>
      <c r="C69" s="18"/>
      <c r="D69" s="27" t="s">
        <v>41</v>
      </c>
      <c r="E69" s="28"/>
      <c r="F69" s="29"/>
      <c r="G69" s="30"/>
      <c r="H69" s="29"/>
      <c r="I69" s="18"/>
      <c r="J69" s="18"/>
      <c r="K69" s="18"/>
      <c r="L69" s="18"/>
      <c r="M69" s="18"/>
      <c r="N69" s="31" t="s">
        <v>42</v>
      </c>
    </row>
    <row r="70" spans="1:14" ht="13.5" thickBot="1">
      <c r="A70" s="32" t="str">
        <f>A62</f>
        <v>Lucio Canicchio</v>
      </c>
      <c r="B70" s="32" t="str">
        <f>A67</f>
        <v>Mario Corradi</v>
      </c>
      <c r="C70" s="33"/>
      <c r="D70" s="34">
        <v>1</v>
      </c>
      <c r="E70" s="34">
        <v>0</v>
      </c>
      <c r="F70" s="35">
        <f aca="true" t="shared" si="13" ref="F70:F90">IF(D70&gt;E70,1,0)</f>
        <v>1</v>
      </c>
      <c r="G70" s="35">
        <f aca="true" t="shared" si="14" ref="G70:G90">IF(D70=E70,1,0)</f>
        <v>0</v>
      </c>
      <c r="H70" s="35">
        <f aca="true" t="shared" si="15" ref="H70:H90">IF(D70&lt;E70,1,0)</f>
        <v>0</v>
      </c>
      <c r="I70" s="35"/>
      <c r="J70" s="35"/>
      <c r="K70" s="35"/>
      <c r="L70" s="35"/>
      <c r="M70" s="35"/>
      <c r="N70" s="36" t="str">
        <f>A126</f>
        <v>Michelangelo Mazzilli</v>
      </c>
    </row>
    <row r="71" spans="1:14" ht="13.5" thickBot="1">
      <c r="A71" s="32" t="str">
        <f>A63</f>
        <v>Andrea Di Vincenzo</v>
      </c>
      <c r="B71" s="32" t="str">
        <f>A65</f>
        <v>Daniele Calcagno</v>
      </c>
      <c r="C71" s="33"/>
      <c r="D71" s="34">
        <v>2</v>
      </c>
      <c r="E71" s="34">
        <v>0</v>
      </c>
      <c r="F71" s="35">
        <f t="shared" si="13"/>
        <v>1</v>
      </c>
      <c r="G71" s="35">
        <f t="shared" si="14"/>
        <v>0</v>
      </c>
      <c r="H71" s="35">
        <f t="shared" si="15"/>
        <v>0</v>
      </c>
      <c r="I71" s="35"/>
      <c r="J71" s="35"/>
      <c r="K71" s="35"/>
      <c r="L71" s="35"/>
      <c r="M71" s="35"/>
      <c r="N71" s="36" t="str">
        <f>A127</f>
        <v>Alessandro Arca</v>
      </c>
    </row>
    <row r="72" spans="1:14" ht="13.5" thickBot="1">
      <c r="A72" s="32" t="str">
        <f>A64</f>
        <v>Matteo Balboni</v>
      </c>
      <c r="B72" s="32" t="str">
        <f>A68</f>
        <v>Andrea Cucit</v>
      </c>
      <c r="C72" s="33"/>
      <c r="D72" s="34">
        <v>3</v>
      </c>
      <c r="E72" s="34">
        <v>3</v>
      </c>
      <c r="F72" s="35">
        <f t="shared" si="13"/>
        <v>0</v>
      </c>
      <c r="G72" s="35">
        <f t="shared" si="14"/>
        <v>1</v>
      </c>
      <c r="H72" s="35">
        <f t="shared" si="15"/>
        <v>0</v>
      </c>
      <c r="I72" s="35"/>
      <c r="J72" s="35"/>
      <c r="K72" s="35"/>
      <c r="L72" s="35"/>
      <c r="M72" s="35"/>
      <c r="N72" s="36" t="str">
        <f>A128</f>
        <v>Federico Mattiangeli</v>
      </c>
    </row>
    <row r="73" spans="1:14" ht="13.5" thickBot="1">
      <c r="A73" s="32" t="str">
        <f>A62</f>
        <v>Lucio Canicchio</v>
      </c>
      <c r="B73" s="32" t="str">
        <f>A65</f>
        <v>Daniele Calcagno</v>
      </c>
      <c r="C73" s="33"/>
      <c r="D73" s="34">
        <v>4</v>
      </c>
      <c r="E73" s="34">
        <v>1</v>
      </c>
      <c r="F73" s="35">
        <f t="shared" si="13"/>
        <v>1</v>
      </c>
      <c r="G73" s="35">
        <f t="shared" si="14"/>
        <v>0</v>
      </c>
      <c r="H73" s="35">
        <f t="shared" si="15"/>
        <v>0</v>
      </c>
      <c r="I73" s="35"/>
      <c r="J73" s="35"/>
      <c r="K73" s="35"/>
      <c r="L73" s="35"/>
      <c r="M73" s="35"/>
      <c r="N73" s="36" t="str">
        <f>A187</f>
        <v>Luca Gentile</v>
      </c>
    </row>
    <row r="74" spans="1:14" ht="13.5" thickBot="1">
      <c r="A74" s="32" t="str">
        <f>A63</f>
        <v>Andrea Di Vincenzo</v>
      </c>
      <c r="B74" s="32" t="str">
        <f>A66</f>
        <v>Fabio Stellato</v>
      </c>
      <c r="C74" s="33"/>
      <c r="D74" s="34">
        <v>1</v>
      </c>
      <c r="E74" s="34">
        <v>1</v>
      </c>
      <c r="F74" s="35">
        <f t="shared" si="13"/>
        <v>0</v>
      </c>
      <c r="G74" s="35">
        <f t="shared" si="14"/>
        <v>1</v>
      </c>
      <c r="H74" s="35">
        <f t="shared" si="15"/>
        <v>0</v>
      </c>
      <c r="I74" s="35"/>
      <c r="J74" s="35"/>
      <c r="K74" s="35"/>
      <c r="L74" s="35"/>
      <c r="M74" s="35"/>
      <c r="N74" s="36" t="str">
        <f>A188</f>
        <v>Simone Di Pierro</v>
      </c>
    </row>
    <row r="75" spans="1:14" ht="13.5" thickBot="1">
      <c r="A75" s="32" t="str">
        <f>A64</f>
        <v>Matteo Balboni</v>
      </c>
      <c r="B75" s="32" t="str">
        <f>A67</f>
        <v>Mario Corradi</v>
      </c>
      <c r="C75" s="33"/>
      <c r="D75" s="34">
        <v>2</v>
      </c>
      <c r="E75" s="34">
        <v>4</v>
      </c>
      <c r="F75" s="35">
        <f t="shared" si="13"/>
        <v>0</v>
      </c>
      <c r="G75" s="35">
        <f t="shared" si="14"/>
        <v>0</v>
      </c>
      <c r="H75" s="35">
        <f t="shared" si="15"/>
        <v>1</v>
      </c>
      <c r="I75" s="35"/>
      <c r="J75" s="35"/>
      <c r="K75" s="35"/>
      <c r="L75" s="35"/>
      <c r="M75" s="35"/>
      <c r="N75" s="36" t="str">
        <f>A189</f>
        <v>Alessandro Mastopasqua</v>
      </c>
    </row>
    <row r="76" spans="1:14" ht="13.5" thickBot="1">
      <c r="A76" s="32" t="str">
        <f>A63</f>
        <v>Andrea Di Vincenzo</v>
      </c>
      <c r="B76" s="32" t="str">
        <f>A68</f>
        <v>Andrea Cucit</v>
      </c>
      <c r="C76" s="33"/>
      <c r="D76" s="34">
        <v>5</v>
      </c>
      <c r="E76" s="34">
        <v>1</v>
      </c>
      <c r="F76" s="35">
        <f t="shared" si="13"/>
        <v>1</v>
      </c>
      <c r="G76" s="35">
        <f t="shared" si="14"/>
        <v>0</v>
      </c>
      <c r="H76" s="35">
        <f t="shared" si="15"/>
        <v>0</v>
      </c>
      <c r="I76" s="35"/>
      <c r="J76" s="35"/>
      <c r="K76" s="35"/>
      <c r="L76" s="35"/>
      <c r="M76" s="35"/>
      <c r="N76" s="36" t="str">
        <f>A123</f>
        <v>Massimo Bolognino</v>
      </c>
    </row>
    <row r="77" spans="1:14" ht="13.5" thickBot="1">
      <c r="A77" s="32" t="str">
        <f>A64</f>
        <v>Matteo Balboni</v>
      </c>
      <c r="B77" s="32" t="str">
        <f>A66</f>
        <v>Fabio Stellato</v>
      </c>
      <c r="C77" s="33"/>
      <c r="D77" s="34">
        <v>1</v>
      </c>
      <c r="E77" s="34">
        <v>0</v>
      </c>
      <c r="F77" s="35">
        <f t="shared" si="13"/>
        <v>1</v>
      </c>
      <c r="G77" s="35">
        <f t="shared" si="14"/>
        <v>0</v>
      </c>
      <c r="H77" s="35">
        <f t="shared" si="15"/>
        <v>0</v>
      </c>
      <c r="I77" s="35"/>
      <c r="J77" s="35"/>
      <c r="K77" s="35"/>
      <c r="L77" s="35"/>
      <c r="M77" s="35"/>
      <c r="N77" s="36" t="str">
        <f>A124</f>
        <v>Stefano Buono</v>
      </c>
    </row>
    <row r="78" spans="1:14" ht="13.5" thickBot="1">
      <c r="A78" s="32" t="str">
        <f>A65</f>
        <v>Daniele Calcagno</v>
      </c>
      <c r="B78" s="32" t="str">
        <f>A67</f>
        <v>Mario Corradi</v>
      </c>
      <c r="C78" s="33"/>
      <c r="D78" s="34">
        <v>1</v>
      </c>
      <c r="E78" s="34">
        <v>3</v>
      </c>
      <c r="F78" s="35">
        <f t="shared" si="13"/>
        <v>0</v>
      </c>
      <c r="G78" s="35">
        <f t="shared" si="14"/>
        <v>0</v>
      </c>
      <c r="H78" s="35">
        <f t="shared" si="15"/>
        <v>1</v>
      </c>
      <c r="I78" s="35"/>
      <c r="J78" s="35"/>
      <c r="K78" s="35"/>
      <c r="L78" s="35"/>
      <c r="M78" s="35"/>
      <c r="N78" s="36" t="str">
        <f>A125</f>
        <v>Mauro Petrini</v>
      </c>
    </row>
    <row r="79" spans="1:14" ht="13.5" thickBot="1">
      <c r="A79" s="32" t="str">
        <f>A62</f>
        <v>Lucio Canicchio</v>
      </c>
      <c r="B79" s="32" t="str">
        <f>A68</f>
        <v>Andrea Cucit</v>
      </c>
      <c r="C79" s="33"/>
      <c r="D79" s="34">
        <v>2</v>
      </c>
      <c r="E79" s="34">
        <v>1</v>
      </c>
      <c r="F79" s="35">
        <f t="shared" si="13"/>
        <v>1</v>
      </c>
      <c r="G79" s="35">
        <f t="shared" si="14"/>
        <v>0</v>
      </c>
      <c r="H79" s="35">
        <f t="shared" si="15"/>
        <v>0</v>
      </c>
      <c r="I79" s="35"/>
      <c r="J79" s="35"/>
      <c r="K79" s="35"/>
      <c r="L79" s="35"/>
      <c r="M79" s="35"/>
      <c r="N79" s="36" t="str">
        <f>A184</f>
        <v>Massimiliano Croatti</v>
      </c>
    </row>
    <row r="80" spans="1:14" ht="13.5" thickBot="1">
      <c r="A80" s="32" t="str">
        <f>A63</f>
        <v>Andrea Di Vincenzo</v>
      </c>
      <c r="B80" s="32" t="str">
        <f>A64</f>
        <v>Matteo Balboni</v>
      </c>
      <c r="C80" s="33"/>
      <c r="D80" s="34">
        <v>1</v>
      </c>
      <c r="E80" s="34">
        <v>0</v>
      </c>
      <c r="F80" s="35">
        <f t="shared" si="13"/>
        <v>1</v>
      </c>
      <c r="G80" s="35">
        <f t="shared" si="14"/>
        <v>0</v>
      </c>
      <c r="H80" s="35">
        <f t="shared" si="15"/>
        <v>0</v>
      </c>
      <c r="I80" s="35"/>
      <c r="J80" s="35"/>
      <c r="K80" s="35"/>
      <c r="L80" s="35"/>
      <c r="M80" s="35"/>
      <c r="N80" s="36" t="str">
        <f>A185</f>
        <v>Gianfranco Calonico</v>
      </c>
    </row>
    <row r="81" spans="1:14" ht="13.5" thickBot="1">
      <c r="A81" s="32" t="str">
        <f>A66</f>
        <v>Fabio Stellato</v>
      </c>
      <c r="B81" s="32" t="str">
        <f>A67</f>
        <v>Mario Corradi</v>
      </c>
      <c r="C81" s="33"/>
      <c r="D81" s="34">
        <v>0</v>
      </c>
      <c r="E81" s="34">
        <v>2</v>
      </c>
      <c r="F81" s="35">
        <f t="shared" si="13"/>
        <v>0</v>
      </c>
      <c r="G81" s="35">
        <f t="shared" si="14"/>
        <v>0</v>
      </c>
      <c r="H81" s="35">
        <f t="shared" si="15"/>
        <v>1</v>
      </c>
      <c r="I81" s="35"/>
      <c r="J81" s="35"/>
      <c r="K81" s="35"/>
      <c r="L81" s="35"/>
      <c r="M81" s="35"/>
      <c r="N81" s="36" t="str">
        <f>A186</f>
        <v>Mattia Stoto</v>
      </c>
    </row>
    <row r="82" spans="1:14" ht="13.5" thickBot="1">
      <c r="A82" s="32" t="str">
        <f>A62</f>
        <v>Lucio Canicchio</v>
      </c>
      <c r="B82" s="32" t="str">
        <f>A63</f>
        <v>Andrea Di Vincenzo</v>
      </c>
      <c r="C82" s="33"/>
      <c r="D82" s="34">
        <v>1</v>
      </c>
      <c r="E82" s="34">
        <v>1</v>
      </c>
      <c r="F82" s="35">
        <f t="shared" si="13"/>
        <v>0</v>
      </c>
      <c r="G82" s="35">
        <f t="shared" si="14"/>
        <v>1</v>
      </c>
      <c r="H82" s="35">
        <f t="shared" si="15"/>
        <v>0</v>
      </c>
      <c r="I82" s="35"/>
      <c r="J82" s="35"/>
      <c r="K82" s="35"/>
      <c r="L82" s="35"/>
      <c r="M82" s="35"/>
      <c r="N82" s="36" t="str">
        <f>A128</f>
        <v>Federico Mattiangeli</v>
      </c>
    </row>
    <row r="83" spans="1:14" ht="13.5" thickBot="1">
      <c r="A83" s="32" t="str">
        <f>A64</f>
        <v>Matteo Balboni</v>
      </c>
      <c r="B83" s="32" t="str">
        <f>A65</f>
        <v>Daniele Calcagno</v>
      </c>
      <c r="C83" s="33"/>
      <c r="D83" s="34">
        <v>2</v>
      </c>
      <c r="E83" s="34">
        <v>0</v>
      </c>
      <c r="F83" s="35">
        <f t="shared" si="13"/>
        <v>1</v>
      </c>
      <c r="G83" s="35">
        <f t="shared" si="14"/>
        <v>0</v>
      </c>
      <c r="H83" s="35">
        <f t="shared" si="15"/>
        <v>0</v>
      </c>
      <c r="I83" s="35"/>
      <c r="J83" s="35"/>
      <c r="K83" s="35"/>
      <c r="L83" s="35"/>
      <c r="M83" s="35"/>
      <c r="N83" s="36" t="str">
        <f>A127</f>
        <v>Alessandro Arca</v>
      </c>
    </row>
    <row r="84" spans="1:14" ht="13.5" thickBot="1">
      <c r="A84" s="32" t="str">
        <f>A66</f>
        <v>Fabio Stellato</v>
      </c>
      <c r="B84" s="32" t="str">
        <f>A68</f>
        <v>Andrea Cucit</v>
      </c>
      <c r="C84" s="33"/>
      <c r="D84" s="34">
        <v>2</v>
      </c>
      <c r="E84" s="34">
        <v>2</v>
      </c>
      <c r="F84" s="35">
        <f t="shared" si="13"/>
        <v>0</v>
      </c>
      <c r="G84" s="35">
        <f t="shared" si="14"/>
        <v>1</v>
      </c>
      <c r="H84" s="35">
        <f t="shared" si="15"/>
        <v>0</v>
      </c>
      <c r="I84" s="35"/>
      <c r="J84" s="35"/>
      <c r="K84" s="35"/>
      <c r="L84" s="35"/>
      <c r="M84" s="35"/>
      <c r="N84" s="36" t="str">
        <f>A126</f>
        <v>Michelangelo Mazzilli</v>
      </c>
    </row>
    <row r="85" spans="1:14" ht="13.5" thickBot="1">
      <c r="A85" s="32" t="str">
        <f>A62</f>
        <v>Lucio Canicchio</v>
      </c>
      <c r="B85" s="32" t="str">
        <f>A66</f>
        <v>Fabio Stellato</v>
      </c>
      <c r="C85" s="33"/>
      <c r="D85" s="34">
        <v>4</v>
      </c>
      <c r="E85" s="34">
        <v>2</v>
      </c>
      <c r="F85" s="35">
        <f t="shared" si="13"/>
        <v>1</v>
      </c>
      <c r="G85" s="35">
        <f t="shared" si="14"/>
        <v>0</v>
      </c>
      <c r="H85" s="35">
        <f t="shared" si="15"/>
        <v>0</v>
      </c>
      <c r="I85" s="35"/>
      <c r="J85" s="35"/>
      <c r="K85" s="35"/>
      <c r="L85" s="35"/>
      <c r="M85" s="35"/>
      <c r="N85" s="36" t="str">
        <f>A191</f>
        <v>Enzo Giannarelli</v>
      </c>
    </row>
    <row r="86" spans="1:14" ht="13.5" thickBot="1">
      <c r="A86" s="32" t="str">
        <f>A63</f>
        <v>Andrea Di Vincenzo</v>
      </c>
      <c r="B86" s="32" t="str">
        <f>A67</f>
        <v>Mario Corradi</v>
      </c>
      <c r="C86" s="37"/>
      <c r="D86" s="34">
        <v>2</v>
      </c>
      <c r="E86" s="34">
        <v>1</v>
      </c>
      <c r="F86" s="35">
        <f t="shared" si="13"/>
        <v>1</v>
      </c>
      <c r="G86" s="35">
        <f t="shared" si="14"/>
        <v>0</v>
      </c>
      <c r="H86" s="35">
        <f t="shared" si="15"/>
        <v>0</v>
      </c>
      <c r="I86" s="35"/>
      <c r="J86" s="35"/>
      <c r="K86" s="35"/>
      <c r="L86" s="35"/>
      <c r="M86" s="35"/>
      <c r="N86" s="36" t="str">
        <f>A190</f>
        <v>Gabriele Silveri</v>
      </c>
    </row>
    <row r="87" spans="1:14" ht="13.5" thickBot="1">
      <c r="A87" s="32" t="str">
        <f>A65</f>
        <v>Daniele Calcagno</v>
      </c>
      <c r="B87" s="32" t="str">
        <f>A68</f>
        <v>Andrea Cucit</v>
      </c>
      <c r="C87" s="37"/>
      <c r="D87" s="34">
        <v>2</v>
      </c>
      <c r="E87" s="34">
        <v>0</v>
      </c>
      <c r="F87" s="35">
        <f t="shared" si="13"/>
        <v>1</v>
      </c>
      <c r="G87" s="35">
        <f t="shared" si="14"/>
        <v>0</v>
      </c>
      <c r="H87" s="35">
        <f t="shared" si="15"/>
        <v>0</v>
      </c>
      <c r="I87" s="35"/>
      <c r="J87" s="35"/>
      <c r="K87" s="35"/>
      <c r="L87" s="35"/>
      <c r="M87" s="35"/>
      <c r="N87" s="36" t="str">
        <f>A189</f>
        <v>Alessandro Mastopasqua</v>
      </c>
    </row>
    <row r="88" spans="1:14" ht="13.5" thickBot="1">
      <c r="A88" s="32" t="str">
        <f>A62</f>
        <v>Lucio Canicchio</v>
      </c>
      <c r="B88" s="32" t="str">
        <f>A64</f>
        <v>Matteo Balboni</v>
      </c>
      <c r="C88" s="37"/>
      <c r="D88" s="34">
        <v>1</v>
      </c>
      <c r="E88" s="34">
        <v>3</v>
      </c>
      <c r="F88" s="35">
        <f t="shared" si="13"/>
        <v>0</v>
      </c>
      <c r="G88" s="35">
        <f t="shared" si="14"/>
        <v>0</v>
      </c>
      <c r="H88" s="35">
        <f t="shared" si="15"/>
        <v>1</v>
      </c>
      <c r="I88" s="35"/>
      <c r="J88" s="35"/>
      <c r="K88" s="35"/>
      <c r="L88" s="35"/>
      <c r="M88" s="35"/>
      <c r="N88" s="36" t="str">
        <f>A126</f>
        <v>Michelangelo Mazzilli</v>
      </c>
    </row>
    <row r="89" spans="1:14" ht="13.5" thickBot="1">
      <c r="A89" s="32" t="str">
        <f>A65</f>
        <v>Daniele Calcagno</v>
      </c>
      <c r="B89" s="32" t="str">
        <f>A66</f>
        <v>Fabio Stellato</v>
      </c>
      <c r="C89" s="37"/>
      <c r="D89" s="34">
        <v>0</v>
      </c>
      <c r="E89" s="34">
        <v>2</v>
      </c>
      <c r="F89" s="35">
        <f t="shared" si="13"/>
        <v>0</v>
      </c>
      <c r="G89" s="35">
        <f t="shared" si="14"/>
        <v>0</v>
      </c>
      <c r="H89" s="35">
        <f t="shared" si="15"/>
        <v>1</v>
      </c>
      <c r="I89" s="35"/>
      <c r="J89" s="35"/>
      <c r="K89" s="35"/>
      <c r="L89" s="35"/>
      <c r="M89" s="35"/>
      <c r="N89" s="36" t="str">
        <f>A125</f>
        <v>Mauro Petrini</v>
      </c>
    </row>
    <row r="90" spans="1:14" ht="13.5" thickBot="1">
      <c r="A90" s="32" t="str">
        <f>A67</f>
        <v>Mario Corradi</v>
      </c>
      <c r="B90" s="32" t="str">
        <f>A68</f>
        <v>Andrea Cucit</v>
      </c>
      <c r="C90" s="37"/>
      <c r="D90" s="34">
        <v>3</v>
      </c>
      <c r="E90" s="34">
        <v>0</v>
      </c>
      <c r="F90" s="35">
        <f t="shared" si="13"/>
        <v>1</v>
      </c>
      <c r="G90" s="35">
        <f t="shared" si="14"/>
        <v>0</v>
      </c>
      <c r="H90" s="35">
        <f t="shared" si="15"/>
        <v>0</v>
      </c>
      <c r="I90" s="35"/>
      <c r="J90" s="35"/>
      <c r="K90" s="35"/>
      <c r="L90" s="35"/>
      <c r="M90" s="35"/>
      <c r="N90" s="36" t="str">
        <f>A124</f>
        <v>Stefano Buono</v>
      </c>
    </row>
    <row r="91" spans="1:14" ht="12.75">
      <c r="A91" s="52"/>
      <c r="B91" s="52"/>
      <c r="C91" s="37"/>
      <c r="D91" s="37"/>
      <c r="E91" s="37"/>
      <c r="F91" s="35"/>
      <c r="G91" s="35"/>
      <c r="H91" s="35"/>
      <c r="I91" s="35"/>
      <c r="J91" s="35"/>
      <c r="K91" s="35"/>
      <c r="L91" s="35"/>
      <c r="M91" s="35"/>
      <c r="N91" s="20"/>
    </row>
    <row r="92" spans="1:14" ht="12.75">
      <c r="A92" s="52"/>
      <c r="B92" s="52"/>
      <c r="C92" s="37"/>
      <c r="D92" s="37"/>
      <c r="E92" s="37"/>
      <c r="F92" s="35"/>
      <c r="G92" s="35"/>
      <c r="H92" s="35"/>
      <c r="I92" s="35"/>
      <c r="J92" s="35"/>
      <c r="K92" s="35"/>
      <c r="L92" s="35"/>
      <c r="M92" s="35"/>
      <c r="N92" s="20"/>
    </row>
    <row r="93" spans="1:14" ht="12.75">
      <c r="A93" s="52"/>
      <c r="B93" s="52"/>
      <c r="C93" s="37"/>
      <c r="D93" s="37"/>
      <c r="E93" s="37"/>
      <c r="F93" s="35"/>
      <c r="G93" s="35"/>
      <c r="H93" s="35"/>
      <c r="I93" s="35"/>
      <c r="J93" s="35"/>
      <c r="K93" s="35"/>
      <c r="L93" s="35"/>
      <c r="M93" s="35"/>
      <c r="N93" s="20"/>
    </row>
    <row r="94" spans="1:14" ht="12.75">
      <c r="A94" s="52"/>
      <c r="B94" s="52"/>
      <c r="C94" s="37"/>
      <c r="D94" s="37"/>
      <c r="E94" s="37"/>
      <c r="F94" s="35"/>
      <c r="G94" s="35"/>
      <c r="H94" s="35"/>
      <c r="I94" s="35"/>
      <c r="J94" s="35"/>
      <c r="K94" s="35"/>
      <c r="L94" s="35"/>
      <c r="M94" s="35"/>
      <c r="N94" s="20"/>
    </row>
    <row r="95" spans="1:14" ht="12.75">
      <c r="A95" s="52"/>
      <c r="B95" s="52"/>
      <c r="C95" s="37"/>
      <c r="D95" s="37"/>
      <c r="E95" s="37"/>
      <c r="F95" s="35"/>
      <c r="G95" s="35"/>
      <c r="H95" s="35"/>
      <c r="I95" s="35"/>
      <c r="J95" s="35"/>
      <c r="K95" s="35"/>
      <c r="L95" s="35"/>
      <c r="M95" s="35"/>
      <c r="N95" s="20"/>
    </row>
    <row r="96" spans="1:14" ht="12.75">
      <c r="A96" s="52"/>
      <c r="B96" s="52"/>
      <c r="C96" s="37"/>
      <c r="D96" s="37"/>
      <c r="E96" s="37"/>
      <c r="F96" s="35"/>
      <c r="G96" s="35"/>
      <c r="H96" s="35"/>
      <c r="I96" s="35"/>
      <c r="J96" s="35"/>
      <c r="K96" s="35"/>
      <c r="L96" s="35"/>
      <c r="M96" s="35"/>
      <c r="N96" s="20"/>
    </row>
    <row r="97" spans="1:14" ht="12.75">
      <c r="A97" s="52"/>
      <c r="B97" s="52"/>
      <c r="C97" s="37"/>
      <c r="D97" s="37"/>
      <c r="E97" s="37"/>
      <c r="F97" s="35"/>
      <c r="G97" s="35"/>
      <c r="H97" s="35"/>
      <c r="I97" s="35"/>
      <c r="J97" s="35"/>
      <c r="K97" s="35"/>
      <c r="L97" s="35"/>
      <c r="M97" s="35"/>
      <c r="N97" s="20"/>
    </row>
    <row r="98" spans="1:14" ht="12.75">
      <c r="A98" s="52"/>
      <c r="B98" s="52"/>
      <c r="C98" s="37"/>
      <c r="D98" s="37"/>
      <c r="E98" s="37"/>
      <c r="F98" s="35"/>
      <c r="G98" s="35"/>
      <c r="H98" s="35"/>
      <c r="I98" s="35"/>
      <c r="J98" s="35"/>
      <c r="K98" s="35"/>
      <c r="L98" s="35"/>
      <c r="M98" s="35"/>
      <c r="N98" s="20"/>
    </row>
    <row r="99" spans="1:14" ht="12.75">
      <c r="A99" s="52"/>
      <c r="B99" s="52"/>
      <c r="C99" s="37"/>
      <c r="D99" s="37"/>
      <c r="E99" s="37"/>
      <c r="F99" s="35"/>
      <c r="G99" s="35"/>
      <c r="H99" s="35"/>
      <c r="I99" s="35"/>
      <c r="J99" s="35"/>
      <c r="K99" s="35"/>
      <c r="L99" s="35"/>
      <c r="M99" s="35"/>
      <c r="N99" s="20"/>
    </row>
    <row r="100" spans="1:14" ht="12.75">
      <c r="A100" s="52"/>
      <c r="B100" s="52"/>
      <c r="C100" s="37"/>
      <c r="D100" s="37"/>
      <c r="E100" s="37"/>
      <c r="F100" s="35"/>
      <c r="G100" s="35"/>
      <c r="H100" s="35"/>
      <c r="I100" s="35"/>
      <c r="J100" s="35"/>
      <c r="K100" s="35"/>
      <c r="L100" s="35"/>
      <c r="M100" s="35"/>
      <c r="N100" s="20"/>
    </row>
    <row r="101" spans="1:14" ht="12.75">
      <c r="A101" s="52"/>
      <c r="B101" s="52"/>
      <c r="C101" s="37"/>
      <c r="D101" s="37"/>
      <c r="E101" s="37"/>
      <c r="F101" s="35"/>
      <c r="G101" s="35"/>
      <c r="H101" s="35"/>
      <c r="I101" s="35"/>
      <c r="J101" s="35"/>
      <c r="K101" s="35"/>
      <c r="L101" s="35"/>
      <c r="M101" s="35"/>
      <c r="N101" s="20"/>
    </row>
    <row r="102" spans="1:14" ht="12.75">
      <c r="A102" s="52"/>
      <c r="B102" s="52"/>
      <c r="C102" s="37"/>
      <c r="D102" s="37"/>
      <c r="E102" s="37"/>
      <c r="F102" s="35"/>
      <c r="G102" s="35"/>
      <c r="H102" s="35"/>
      <c r="I102" s="35"/>
      <c r="J102" s="35"/>
      <c r="K102" s="35"/>
      <c r="L102" s="35"/>
      <c r="M102" s="35"/>
      <c r="N102" s="20"/>
    </row>
    <row r="103" spans="1:14" ht="12.75">
      <c r="A103" s="52"/>
      <c r="B103" s="52"/>
      <c r="C103" s="37"/>
      <c r="D103" s="37"/>
      <c r="E103" s="37"/>
      <c r="F103" s="35"/>
      <c r="G103" s="35"/>
      <c r="H103" s="35"/>
      <c r="I103" s="35"/>
      <c r="J103" s="35"/>
      <c r="K103" s="35"/>
      <c r="L103" s="35"/>
      <c r="M103" s="35"/>
      <c r="N103" s="20"/>
    </row>
    <row r="104" spans="1:14" ht="12.75">
      <c r="A104" s="52"/>
      <c r="B104" s="52"/>
      <c r="C104" s="37"/>
      <c r="D104" s="37"/>
      <c r="E104" s="37"/>
      <c r="F104" s="35"/>
      <c r="G104" s="35"/>
      <c r="H104" s="35"/>
      <c r="I104" s="35"/>
      <c r="J104" s="35"/>
      <c r="K104" s="35"/>
      <c r="L104" s="35"/>
      <c r="M104" s="35"/>
      <c r="N104" s="20"/>
    </row>
    <row r="105" spans="1:14" ht="12.75">
      <c r="A105" s="52"/>
      <c r="B105" s="52"/>
      <c r="C105" s="37"/>
      <c r="D105" s="37"/>
      <c r="E105" s="37"/>
      <c r="F105" s="35"/>
      <c r="G105" s="35"/>
      <c r="H105" s="35"/>
      <c r="I105" s="35"/>
      <c r="J105" s="35"/>
      <c r="K105" s="35"/>
      <c r="L105" s="35"/>
      <c r="M105" s="35"/>
      <c r="N105" s="20"/>
    </row>
    <row r="106" spans="1:14" ht="12.75">
      <c r="A106" s="52"/>
      <c r="B106" s="52"/>
      <c r="C106" s="37"/>
      <c r="D106" s="37"/>
      <c r="E106" s="37"/>
      <c r="F106" s="35"/>
      <c r="G106" s="35"/>
      <c r="H106" s="35"/>
      <c r="I106" s="35"/>
      <c r="J106" s="35"/>
      <c r="K106" s="35"/>
      <c r="L106" s="35"/>
      <c r="M106" s="35"/>
      <c r="N106" s="20"/>
    </row>
    <row r="107" spans="1:14" ht="12.75">
      <c r="A107" s="52"/>
      <c r="B107" s="52"/>
      <c r="C107" s="37"/>
      <c r="D107" s="37"/>
      <c r="E107" s="37"/>
      <c r="F107" s="35"/>
      <c r="G107" s="35"/>
      <c r="H107" s="35"/>
      <c r="I107" s="35"/>
      <c r="J107" s="35"/>
      <c r="K107" s="35"/>
      <c r="L107" s="35"/>
      <c r="M107" s="35"/>
      <c r="N107" s="20"/>
    </row>
    <row r="108" spans="1:14" ht="12.75">
      <c r="A108" s="52"/>
      <c r="B108" s="52"/>
      <c r="C108" s="37"/>
      <c r="D108" s="37"/>
      <c r="E108" s="37"/>
      <c r="F108" s="35"/>
      <c r="G108" s="35"/>
      <c r="H108" s="35"/>
      <c r="I108" s="35"/>
      <c r="J108" s="35"/>
      <c r="K108" s="35"/>
      <c r="L108" s="35"/>
      <c r="M108" s="35"/>
      <c r="N108" s="20"/>
    </row>
    <row r="109" spans="1:14" ht="12.75">
      <c r="A109" s="52"/>
      <c r="B109" s="52"/>
      <c r="C109" s="37"/>
      <c r="D109" s="37"/>
      <c r="E109" s="37"/>
      <c r="F109" s="35"/>
      <c r="G109" s="35"/>
      <c r="H109" s="35"/>
      <c r="I109" s="35"/>
      <c r="J109" s="35"/>
      <c r="K109" s="35"/>
      <c r="L109" s="35"/>
      <c r="M109" s="35"/>
      <c r="N109" s="20"/>
    </row>
    <row r="110" spans="1:14" ht="12.75">
      <c r="A110" s="52"/>
      <c r="B110" s="52"/>
      <c r="C110" s="37"/>
      <c r="D110" s="37"/>
      <c r="E110" s="37"/>
      <c r="F110" s="35"/>
      <c r="G110" s="35"/>
      <c r="H110" s="35"/>
      <c r="I110" s="35"/>
      <c r="J110" s="35"/>
      <c r="K110" s="35"/>
      <c r="L110" s="35"/>
      <c r="M110" s="35"/>
      <c r="N110" s="20"/>
    </row>
    <row r="111" spans="1:14" ht="12.75">
      <c r="A111" s="52"/>
      <c r="B111" s="52"/>
      <c r="C111" s="37"/>
      <c r="D111" s="37"/>
      <c r="E111" s="37"/>
      <c r="F111" s="35"/>
      <c r="G111" s="35"/>
      <c r="H111" s="35"/>
      <c r="I111" s="35"/>
      <c r="J111" s="35"/>
      <c r="K111" s="35"/>
      <c r="L111" s="35"/>
      <c r="M111" s="35"/>
      <c r="N111" s="20"/>
    </row>
    <row r="112" spans="1:14" ht="12.75">
      <c r="A112" s="52"/>
      <c r="B112" s="52"/>
      <c r="C112" s="37"/>
      <c r="D112" s="37"/>
      <c r="E112" s="37"/>
      <c r="F112" s="35"/>
      <c r="G112" s="35"/>
      <c r="H112" s="35"/>
      <c r="I112" s="35"/>
      <c r="J112" s="35"/>
      <c r="K112" s="35"/>
      <c r="L112" s="35"/>
      <c r="M112" s="35"/>
      <c r="N112" s="20"/>
    </row>
    <row r="113" spans="1:14" ht="12.75">
      <c r="A113" s="52"/>
      <c r="B113" s="52"/>
      <c r="C113" s="37"/>
      <c r="D113" s="37"/>
      <c r="E113" s="37"/>
      <c r="F113" s="35"/>
      <c r="G113" s="35"/>
      <c r="H113" s="35"/>
      <c r="I113" s="35"/>
      <c r="J113" s="35"/>
      <c r="K113" s="35"/>
      <c r="L113" s="35"/>
      <c r="M113" s="35"/>
      <c r="N113" s="20"/>
    </row>
    <row r="114" spans="1:14" ht="12.75">
      <c r="A114" s="52"/>
      <c r="B114" s="52"/>
      <c r="C114" s="37"/>
      <c r="D114" s="37"/>
      <c r="E114" s="37"/>
      <c r="F114" s="35"/>
      <c r="G114" s="35"/>
      <c r="H114" s="35"/>
      <c r="I114" s="35"/>
      <c r="J114" s="35"/>
      <c r="K114" s="35"/>
      <c r="L114" s="35"/>
      <c r="M114" s="35"/>
      <c r="N114" s="20"/>
    </row>
    <row r="115" spans="1:14" ht="12.75">
      <c r="A115" s="52"/>
      <c r="B115" s="52"/>
      <c r="C115" s="37"/>
      <c r="D115" s="37"/>
      <c r="E115" s="37"/>
      <c r="F115" s="35"/>
      <c r="G115" s="35"/>
      <c r="H115" s="35"/>
      <c r="I115" s="35"/>
      <c r="J115" s="35"/>
      <c r="K115" s="35"/>
      <c r="L115" s="35"/>
      <c r="M115" s="35"/>
      <c r="N115" s="20"/>
    </row>
    <row r="116" spans="1:14" ht="12.75">
      <c r="A116" s="52"/>
      <c r="B116" s="52"/>
      <c r="C116" s="37"/>
      <c r="D116" s="37"/>
      <c r="E116" s="37"/>
      <c r="F116" s="35"/>
      <c r="G116" s="35"/>
      <c r="H116" s="35"/>
      <c r="I116" s="35"/>
      <c r="J116" s="35"/>
      <c r="K116" s="35"/>
      <c r="L116" s="35"/>
      <c r="M116" s="35"/>
      <c r="N116" s="20"/>
    </row>
    <row r="117" spans="1:14" ht="12.75">
      <c r="A117" s="52"/>
      <c r="B117" s="52"/>
      <c r="C117" s="37"/>
      <c r="D117" s="37"/>
      <c r="E117" s="37"/>
      <c r="F117" s="35"/>
      <c r="G117" s="35"/>
      <c r="H117" s="35"/>
      <c r="I117" s="35"/>
      <c r="J117" s="35"/>
      <c r="K117" s="35"/>
      <c r="L117" s="35"/>
      <c r="M117" s="35"/>
      <c r="N117" s="20"/>
    </row>
    <row r="118" spans="1:14" ht="12.75">
      <c r="A118" s="52"/>
      <c r="B118" s="52"/>
      <c r="C118" s="37"/>
      <c r="D118" s="37"/>
      <c r="E118" s="37"/>
      <c r="F118" s="35"/>
      <c r="G118" s="35"/>
      <c r="H118" s="35"/>
      <c r="I118" s="35"/>
      <c r="J118" s="35"/>
      <c r="K118" s="35"/>
      <c r="L118" s="35"/>
      <c r="M118" s="35"/>
      <c r="N118" s="20"/>
    </row>
    <row r="119" spans="1:14" ht="12.75">
      <c r="A119" s="52"/>
      <c r="B119" s="52"/>
      <c r="C119" s="37"/>
      <c r="D119" s="37"/>
      <c r="E119" s="37"/>
      <c r="F119" s="35"/>
      <c r="G119" s="35"/>
      <c r="H119" s="35"/>
      <c r="I119" s="35"/>
      <c r="J119" s="35"/>
      <c r="K119" s="35"/>
      <c r="L119" s="35"/>
      <c r="M119" s="35"/>
      <c r="N119" s="20"/>
    </row>
    <row r="121" spans="1:14" ht="19.5">
      <c r="A121" s="44" t="s">
        <v>44</v>
      </c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</row>
    <row r="122" spans="1:14" ht="12.75">
      <c r="A122" s="46" t="s">
        <v>31</v>
      </c>
      <c r="B122" s="47"/>
      <c r="C122" s="48" t="s">
        <v>32</v>
      </c>
      <c r="D122" s="49" t="s">
        <v>33</v>
      </c>
      <c r="E122" s="49" t="s">
        <v>34</v>
      </c>
      <c r="F122" s="50" t="s">
        <v>35</v>
      </c>
      <c r="G122" s="50" t="s">
        <v>36</v>
      </c>
      <c r="H122" s="50" t="s">
        <v>37</v>
      </c>
      <c r="I122" s="49" t="s">
        <v>38</v>
      </c>
      <c r="J122" s="49" t="s">
        <v>39</v>
      </c>
      <c r="K122" s="49"/>
      <c r="L122" s="49"/>
      <c r="M122" s="49"/>
      <c r="N122" s="51"/>
    </row>
    <row r="123" spans="1:14" ht="12.75">
      <c r="A123" s="21" t="str">
        <f>iscritti!$C$12</f>
        <v>Massimo Bolognino</v>
      </c>
      <c r="B123" s="20"/>
      <c r="C123" s="22">
        <f aca="true" t="shared" si="16" ref="C123:C129">E123*3+F123</f>
        <v>16</v>
      </c>
      <c r="D123" s="23">
        <f aca="true" t="shared" si="17" ref="D123:D129">SUM(E123:G123)</f>
        <v>6</v>
      </c>
      <c r="E123" s="23">
        <f>IF(D131&gt;E131,1,0)+IF(D134&gt;E134,1,0)+IF(D140&gt;E140,1,0)+IF(D143&gt;E143,1,0)+IF(D146&gt;E146,1,0)+IF(D149&gt;E149,1,0)</f>
        <v>5</v>
      </c>
      <c r="F123" s="23">
        <f>IF(D131="",0,IF(D131=E131,1,0))+IF(E134="",0,IF(E134=D134,1,0))+IF(D140="",0,IF(D140=E140,1,0))+IF(D143="",0,IF(D143=E143,1,0))+IF(D146="",0,IF(D146=E146,1,0))+IF(D149="",0,IF(D149=E149,1,0))</f>
        <v>1</v>
      </c>
      <c r="G123" s="23">
        <f>IF(D131&lt;E131,1,0)+IF(D134&lt;E134,1,0)+IF(D140&lt;E140,1,0)+IF(D143&lt;E143,1,0)+IF(D146&lt;E146,1,0)+IF(D149&lt;E149,1,0)</f>
        <v>0</v>
      </c>
      <c r="H123" s="24">
        <f>+D131+D134+D140+D143+D146+D149</f>
        <v>21</v>
      </c>
      <c r="I123" s="23">
        <f>+E131+E134+E140+E143+E146+E149</f>
        <v>7</v>
      </c>
      <c r="J123" s="23">
        <f aca="true" t="shared" si="18" ref="J123:J129">H123-I123</f>
        <v>14</v>
      </c>
      <c r="K123" s="25">
        <f aca="true" t="shared" si="19" ref="K123:K129">+C123+J123+H123</f>
        <v>51</v>
      </c>
      <c r="L123" s="25" t="str">
        <f aca="true" t="shared" si="20" ref="L123:L129">+A123</f>
        <v>Massimo Bolognino</v>
      </c>
      <c r="M123" s="25">
        <f>LARGE(K123:K129,1)</f>
        <v>51</v>
      </c>
      <c r="N123" s="119" t="str">
        <f>IF(SUM(C123:C129)=0,"",VLOOKUP(M123,K123:L129,2,FALSE))</f>
        <v>Massimo Bolognino</v>
      </c>
    </row>
    <row r="124" spans="1:14" ht="12.75">
      <c r="A124" s="21" t="str">
        <f>iscritti!$C$17</f>
        <v>Stefano Buono</v>
      </c>
      <c r="B124" s="20"/>
      <c r="C124" s="22">
        <f t="shared" si="16"/>
        <v>6</v>
      </c>
      <c r="D124" s="23">
        <f t="shared" si="17"/>
        <v>6</v>
      </c>
      <c r="E124" s="23">
        <f>IF(D132&gt;E132,1,0)+IF(D135&gt;E135,1,0)+IF(D137&gt;E137,1,0)+IF(D141&gt;E141,1,0)+IF(E143&gt;D143,1,0)+IF(D147&gt;E147,1,0)</f>
        <v>1</v>
      </c>
      <c r="F124" s="23">
        <f>IF(D132="",0,IF(D132=E132,1,0))+IF(E135="",0,IF(E135=D135,1,0))+IF(D137="",0,IF(D137=E137,1,0))+IF(D141="",0,IF(D141=E141,1,0))+IF(D143="",0,IF(D143=E143,1,0))+IF(D147="",0,IF(D147=E147,1,0))</f>
        <v>3</v>
      </c>
      <c r="G124" s="23">
        <f>IF(D132&lt;E132,1,0)+IF(D135&lt;E135,1,0)+IF(D137&lt;E137,1,0)+IF(D141&lt;E141,1,0)+IF(E143&lt;D143,1,0)+IF(D147&lt;E147,1,0)</f>
        <v>2</v>
      </c>
      <c r="H124" s="24">
        <f>+D132+D135+D137+D141+E143+D147</f>
        <v>14</v>
      </c>
      <c r="I124" s="24">
        <f>+E132+E135+E137+E141+D143+E147</f>
        <v>15</v>
      </c>
      <c r="J124" s="23">
        <f t="shared" si="18"/>
        <v>-1</v>
      </c>
      <c r="K124" s="25">
        <f t="shared" si="19"/>
        <v>19</v>
      </c>
      <c r="L124" s="25" t="str">
        <f t="shared" si="20"/>
        <v>Stefano Buono</v>
      </c>
      <c r="M124" s="25">
        <f>LARGE(K123:K129,2)</f>
        <v>43</v>
      </c>
      <c r="N124" s="119" t="str">
        <f>IF(SUM(C123:C129)=0,"",VLOOKUP(M124,K123:L129,2,FALSE))</f>
        <v>Alex Iorio</v>
      </c>
    </row>
    <row r="125" spans="1:14" ht="12.75">
      <c r="A125" s="21" t="str">
        <f>iscritti!$C$18</f>
        <v>Mauro Petrini</v>
      </c>
      <c r="B125" s="20"/>
      <c r="C125" s="22">
        <f t="shared" si="16"/>
        <v>1</v>
      </c>
      <c r="D125" s="23">
        <f t="shared" si="17"/>
        <v>6</v>
      </c>
      <c r="E125" s="23">
        <f>IF(D133&gt;E133,1,0)+IF(D136&gt;E136,1,0)+IF(D138&gt;E138,1,0)+IF(E141&gt;D141,1,0)+IF(D144&gt;E144,1,0)+IF(E149&gt;D149,1,0)</f>
        <v>0</v>
      </c>
      <c r="F125" s="23">
        <f>IF(D133="",0,IF(D133=E133,1,0))+IF(E136="",0,IF(E136=D136,1,0))+IF(D138="",0,IF(D138=E138,1,0))+IF(D141="",0,IF(D141=E141,1,0))+IF(D144="",0,IF(D144=E144,1,0))+IF(D149="",0,IF(D149=E149,1,0))</f>
        <v>1</v>
      </c>
      <c r="G125" s="23">
        <f>IF(D133&lt;E133,1,0)+IF(D136&lt;E136,1,0)+IF(D138&lt;E138,1,0)+IF(E141&lt;D141,1,0)+IF(D144&lt;E144,1,0)+IF(E149&lt;D149,1,0)</f>
        <v>5</v>
      </c>
      <c r="H125" s="24">
        <f>+D133+D136+D138+E141+D144+E149</f>
        <v>4</v>
      </c>
      <c r="I125" s="24">
        <f>+E133+E136+E138+D141+E144+D149</f>
        <v>14</v>
      </c>
      <c r="J125" s="23">
        <f t="shared" si="18"/>
        <v>-10</v>
      </c>
      <c r="K125" s="25">
        <f t="shared" si="19"/>
        <v>-5</v>
      </c>
      <c r="L125" s="25" t="str">
        <f t="shared" si="20"/>
        <v>Mauro Petrini</v>
      </c>
      <c r="M125" s="25">
        <f>LARGE(K123:K129,3)</f>
        <v>22</v>
      </c>
      <c r="N125" s="119" t="str">
        <f>IF(SUM(C123:C129)=0,"",VLOOKUP(M125,K123:L129,2,FALSE))</f>
        <v>Michelangelo Mazzilli</v>
      </c>
    </row>
    <row r="126" spans="1:14" ht="12.75">
      <c r="A126" s="21" t="str">
        <f>iscritti!$C$24</f>
        <v>Michelangelo Mazzilli</v>
      </c>
      <c r="B126" s="20"/>
      <c r="C126" s="22">
        <f t="shared" si="16"/>
        <v>10</v>
      </c>
      <c r="D126" s="23">
        <f t="shared" si="17"/>
        <v>6</v>
      </c>
      <c r="E126" s="23">
        <f>IF(E132&gt;D132,1,0)+IF(E134&gt;D134,1,0)+IF(D139&gt;E139,1,0)+IF(E144&gt;D144,1,0)+IF(D148&gt;E148,1,0)+IF(D150&gt;E150,1,0)</f>
        <v>3</v>
      </c>
      <c r="F126" s="23">
        <f>IF(D132="",0,IF(D132=E132,1,0))+IF(E134="",0,IF(E134=D134,1,0))+IF(D139="",0,IF(D139=E139,1,0))+IF(D144="",0,IF(D144=E144,1,0))+IF(D148="",0,IF(D148=E148,1,0))+IF(D150="",0,IF(D150=E150,1,0))</f>
        <v>1</v>
      </c>
      <c r="G126" s="23">
        <f>IF(E132&lt;D132,1,0)+IF(E134&lt;D134,1,0)+IF(D139&lt;E139,1,0)+IF(E144&lt;D144,1,0)+IF(D148&lt;E148,1,0)+IF(D150&lt;E150,1,0)</f>
        <v>2</v>
      </c>
      <c r="H126" s="24">
        <f>+E132+E134+D139+E144+D148+D150</f>
        <v>12</v>
      </c>
      <c r="I126" s="24">
        <f>+D132+D134+E139+D144+E148+E150</f>
        <v>12</v>
      </c>
      <c r="J126" s="23">
        <f t="shared" si="18"/>
        <v>0</v>
      </c>
      <c r="K126" s="25">
        <f t="shared" si="19"/>
        <v>22</v>
      </c>
      <c r="L126" s="25" t="str">
        <f t="shared" si="20"/>
        <v>Michelangelo Mazzilli</v>
      </c>
      <c r="M126" s="25">
        <f>LARGE(K123:K129,4)</f>
        <v>19</v>
      </c>
      <c r="N126" s="119" t="str">
        <f>IF(SUM(C123:C129)=0,"",VLOOKUP(M126,K123:L129,2,FALSE))</f>
        <v>Stefano Buono</v>
      </c>
    </row>
    <row r="127" spans="1:14" ht="12.75">
      <c r="A127" s="21" t="str">
        <f>iscritti!$C$28</f>
        <v>Alessandro Arca</v>
      </c>
      <c r="B127" s="20"/>
      <c r="C127" s="22">
        <f t="shared" si="16"/>
        <v>3</v>
      </c>
      <c r="D127" s="23">
        <f t="shared" si="17"/>
        <v>6</v>
      </c>
      <c r="E127" s="23">
        <f>IF(E135&gt;D135,1,0)+IF(E138&gt;D138,1,0)+IF(D142&gt;E142,1,0)+IF(D145&gt;E145,1,0)+IF(E146&gt;D146,1,0)+IF(E150&gt;D150,1,0)</f>
        <v>1</v>
      </c>
      <c r="F127" s="23">
        <f>IF(D135="",0,IF(D135=E135,1,0))+IF(E138="",0,IF(E138=D138,1,0))+IF(D142="",0,IF(D142=E142,1,0))+IF(D145="",0,IF(D145=E145,1,0))+IF(D146="",0,IF(D146=E146,1,0))+IF(D150="",0,IF(D150=E150,1,0))</f>
        <v>0</v>
      </c>
      <c r="G127" s="23">
        <f>IF(E135&lt;D135,1,0)+IF(E138&lt;D138,1,0)+IF(D142&lt;E142,1,0)+IF(D145&lt;E145,1,0)+IF(E146&lt;D146,1,0)+IF(E150&lt;D150,1,0)</f>
        <v>5</v>
      </c>
      <c r="H127" s="24">
        <f>+E135+E138+D142+D145+E146+E150</f>
        <v>4</v>
      </c>
      <c r="I127" s="24">
        <f>+D135+D138+E142+E145+D146+D150</f>
        <v>19</v>
      </c>
      <c r="J127" s="23">
        <f t="shared" si="18"/>
        <v>-15</v>
      </c>
      <c r="K127" s="25">
        <f t="shared" si="19"/>
        <v>-8</v>
      </c>
      <c r="L127" s="25" t="str">
        <f t="shared" si="20"/>
        <v>Alessandro Arca</v>
      </c>
      <c r="M127" s="25">
        <f>LARGE(K123:K129,5)</f>
        <v>18</v>
      </c>
      <c r="N127" s="119" t="str">
        <f>IF(SUM(C123:C129)=0,"",VLOOKUP(M127,K123:L129,2,FALSE))</f>
        <v>Federico Mattiangeli</v>
      </c>
    </row>
    <row r="128" spans="1:14" ht="12.75">
      <c r="A128" s="21" t="str">
        <f>iscritti!$C$30</f>
        <v>Federico Mattiangeli</v>
      </c>
      <c r="B128" s="20"/>
      <c r="C128" s="22">
        <f t="shared" si="16"/>
        <v>9</v>
      </c>
      <c r="D128" s="23">
        <f t="shared" si="17"/>
        <v>6</v>
      </c>
      <c r="E128" s="23">
        <f>IF(E131&gt;D131,1,0)+IF(E136&gt;D136,1,0)+IF(E139&gt;D139,1,0)+IF(E142&gt;D142,1,0)+IF(E147&gt;D147,1,0)+IF(D151&gt;E151,1,0)</f>
        <v>3</v>
      </c>
      <c r="F128" s="23">
        <f>IF(D131="",0,IF(D131=E131,1,0))+IF(E136="",0,IF(E136=D136,1,0))+IF(D139="",0,IF(D139=E139,1,0))+IF(D142="",0,IF(D142=E142,1,0))+IF(D147="",0,IF(D147=E147,1,0))+IF(D151="",0,IF(D151=E151,1,0))</f>
        <v>0</v>
      </c>
      <c r="G128" s="23">
        <f>IF(E131&lt;D131,1,0)+IF(E136&lt;D136,1,0)+IF(E139&lt;D139,1,0)+IF(E142&lt;D142,1,0)+IF(E147&lt;D147,1,0)+IF(D151&lt;E151,1,0)</f>
        <v>3</v>
      </c>
      <c r="H128" s="24">
        <f>+E131+E136+E139+E142+E147+D151</f>
        <v>10</v>
      </c>
      <c r="I128" s="24">
        <f>+D131+D136+D139+D142+D147+E151</f>
        <v>11</v>
      </c>
      <c r="J128" s="23">
        <f t="shared" si="18"/>
        <v>-1</v>
      </c>
      <c r="K128" s="25">
        <f t="shared" si="19"/>
        <v>18</v>
      </c>
      <c r="L128" s="25" t="str">
        <f t="shared" si="20"/>
        <v>Federico Mattiangeli</v>
      </c>
      <c r="M128" s="25">
        <f>LARGE(K123:K129,6)</f>
        <v>-5</v>
      </c>
      <c r="N128" s="119" t="str">
        <f>IF(SUM(C123:C129)=0,"",VLOOKUP(M128,K123:L129,2,FALSE))</f>
        <v>Mauro Petrini</v>
      </c>
    </row>
    <row r="129" spans="1:14" ht="12.75">
      <c r="A129" s="21" t="str">
        <f>iscritti!$C$37</f>
        <v>Alex Iorio</v>
      </c>
      <c r="B129" s="20"/>
      <c r="C129" s="22">
        <f t="shared" si="16"/>
        <v>14</v>
      </c>
      <c r="D129" s="23">
        <f t="shared" si="17"/>
        <v>6</v>
      </c>
      <c r="E129" s="23">
        <f>IF(E133&gt;D133,1,0)+IF(E137&gt;D137,1,0)+IF(E140&gt;D140,1,0)+IF(E145&gt;D145,1,0)+IF(E148&gt;D148,1,0)+IF(E151&gt;D151,1,0)</f>
        <v>4</v>
      </c>
      <c r="F129" s="23">
        <f>IF(D133="",0,IF(D133=E133,1,0))+IF(E137="",0,IF(E137=D137,1,0))+IF(D140="",0,IF(D140=E140,1,0))+IF(D145="",0,IF(D145=E145,1,0))+IF(D148="",0,IF(D148=E148,1,0))+IF(D151="",0,IF(D151=E151,1,0))</f>
        <v>2</v>
      </c>
      <c r="G129" s="23">
        <f>IF(E133&lt;D133,1,0)+IF(E137&lt;D137,1,0)+IF(E140&lt;D140,1,0)+IF(E145&lt;D145,1,0)+IF(E148&lt;D148,1,0)+IF(E151&lt;D151,1,0)</f>
        <v>0</v>
      </c>
      <c r="H129" s="24">
        <f>+E133+E137+E140+E145+E148+E151</f>
        <v>16</v>
      </c>
      <c r="I129" s="24">
        <f>+D133+D137+D140+D145+D148+D151</f>
        <v>3</v>
      </c>
      <c r="J129" s="23">
        <f t="shared" si="18"/>
        <v>13</v>
      </c>
      <c r="K129" s="25">
        <f t="shared" si="19"/>
        <v>43</v>
      </c>
      <c r="L129" s="25" t="str">
        <f t="shared" si="20"/>
        <v>Alex Iorio</v>
      </c>
      <c r="M129" s="25">
        <f>LARGE(K123:K129,7)</f>
        <v>-8</v>
      </c>
      <c r="N129" s="119" t="str">
        <f>IF(SUM(C123:C129)=0,"",VLOOKUP(M129,K123:L129,2,FALSE))</f>
        <v>Alessandro Arca</v>
      </c>
    </row>
    <row r="130" spans="1:14" ht="13.5" thickBot="1">
      <c r="A130" s="16" t="s">
        <v>40</v>
      </c>
      <c r="B130" s="16"/>
      <c r="C130" s="18"/>
      <c r="D130" s="27" t="s">
        <v>41</v>
      </c>
      <c r="E130" s="28"/>
      <c r="F130" s="29"/>
      <c r="G130" s="30"/>
      <c r="H130" s="29"/>
      <c r="I130" s="18"/>
      <c r="J130" s="18"/>
      <c r="K130" s="18"/>
      <c r="L130" s="18"/>
      <c r="M130" s="18"/>
      <c r="N130" s="31" t="s">
        <v>42</v>
      </c>
    </row>
    <row r="131" spans="1:14" ht="13.5" thickBot="1">
      <c r="A131" s="32" t="str">
        <f>A123</f>
        <v>Massimo Bolognino</v>
      </c>
      <c r="B131" s="32" t="str">
        <f>A128</f>
        <v>Federico Mattiangeli</v>
      </c>
      <c r="C131" s="33"/>
      <c r="D131" s="34">
        <v>3</v>
      </c>
      <c r="E131" s="34">
        <v>1</v>
      </c>
      <c r="F131" s="35">
        <f aca="true" t="shared" si="21" ref="F131:F151">IF(D131&gt;E131,1,0)</f>
        <v>1</v>
      </c>
      <c r="G131" s="35">
        <f aca="true" t="shared" si="22" ref="G131:G151">IF(D131=E131,1,0)</f>
        <v>0</v>
      </c>
      <c r="H131" s="35">
        <f aca="true" t="shared" si="23" ref="H131:H151">IF(D131&lt;E131,1,0)</f>
        <v>0</v>
      </c>
      <c r="I131" s="35"/>
      <c r="J131" s="35"/>
      <c r="K131" s="35"/>
      <c r="L131" s="35"/>
      <c r="M131" s="35"/>
      <c r="N131" s="36" t="str">
        <f>A8</f>
        <v>Daniele Pochesci</v>
      </c>
    </row>
    <row r="132" spans="1:14" ht="13.5" thickBot="1">
      <c r="A132" s="32" t="str">
        <f>A124</f>
        <v>Stefano Buono</v>
      </c>
      <c r="B132" s="32" t="str">
        <f>A126</f>
        <v>Michelangelo Mazzilli</v>
      </c>
      <c r="C132" s="33"/>
      <c r="D132" s="34">
        <v>3</v>
      </c>
      <c r="E132" s="34">
        <v>3</v>
      </c>
      <c r="F132" s="35">
        <f t="shared" si="21"/>
        <v>0</v>
      </c>
      <c r="G132" s="35">
        <f t="shared" si="22"/>
        <v>1</v>
      </c>
      <c r="H132" s="35">
        <f t="shared" si="23"/>
        <v>0</v>
      </c>
      <c r="I132" s="35"/>
      <c r="J132" s="35"/>
      <c r="K132" s="35"/>
      <c r="L132" s="35"/>
      <c r="M132" s="35"/>
      <c r="N132" s="36" t="str">
        <f>A9</f>
        <v>Saverio Bari</v>
      </c>
    </row>
    <row r="133" spans="1:14" ht="13.5" thickBot="1">
      <c r="A133" s="32" t="str">
        <f>A125</f>
        <v>Mauro Petrini</v>
      </c>
      <c r="B133" s="32" t="str">
        <f>A129</f>
        <v>Alex Iorio</v>
      </c>
      <c r="C133" s="33"/>
      <c r="D133" s="34">
        <v>0</v>
      </c>
      <c r="E133" s="34">
        <v>1</v>
      </c>
      <c r="F133" s="35">
        <f t="shared" si="21"/>
        <v>0</v>
      </c>
      <c r="G133" s="35">
        <f t="shared" si="22"/>
        <v>0</v>
      </c>
      <c r="H133" s="35">
        <f t="shared" si="23"/>
        <v>1</v>
      </c>
      <c r="I133" s="35"/>
      <c r="J133" s="35"/>
      <c r="K133" s="35"/>
      <c r="L133" s="35"/>
      <c r="M133" s="35"/>
      <c r="N133" s="36" t="str">
        <f>A10</f>
        <v>Fabrizio Fedele</v>
      </c>
    </row>
    <row r="134" spans="1:14" ht="13.5" thickBot="1">
      <c r="A134" s="32" t="str">
        <f>A123</f>
        <v>Massimo Bolognino</v>
      </c>
      <c r="B134" s="32" t="str">
        <f>A126</f>
        <v>Michelangelo Mazzilli</v>
      </c>
      <c r="C134" s="33"/>
      <c r="D134" s="34">
        <v>4</v>
      </c>
      <c r="E134" s="34">
        <v>1</v>
      </c>
      <c r="F134" s="35">
        <f t="shared" si="21"/>
        <v>1</v>
      </c>
      <c r="G134" s="35">
        <f t="shared" si="22"/>
        <v>0</v>
      </c>
      <c r="H134" s="35">
        <f t="shared" si="23"/>
        <v>0</v>
      </c>
      <c r="I134" s="35"/>
      <c r="J134" s="35"/>
      <c r="K134" s="35"/>
      <c r="L134" s="35"/>
      <c r="M134" s="35"/>
      <c r="N134" s="36" t="str">
        <f>A62</f>
        <v>Lucio Canicchio</v>
      </c>
    </row>
    <row r="135" spans="1:14" ht="13.5" thickBot="1">
      <c r="A135" s="32" t="str">
        <f>A124</f>
        <v>Stefano Buono</v>
      </c>
      <c r="B135" s="32" t="str">
        <f>A127</f>
        <v>Alessandro Arca</v>
      </c>
      <c r="C135" s="33"/>
      <c r="D135" s="34">
        <v>4</v>
      </c>
      <c r="E135" s="34">
        <v>1</v>
      </c>
      <c r="F135" s="35">
        <f t="shared" si="21"/>
        <v>1</v>
      </c>
      <c r="G135" s="35">
        <f t="shared" si="22"/>
        <v>0</v>
      </c>
      <c r="H135" s="35">
        <f t="shared" si="23"/>
        <v>0</v>
      </c>
      <c r="I135" s="35"/>
      <c r="J135" s="35"/>
      <c r="K135" s="35"/>
      <c r="L135" s="35"/>
      <c r="M135" s="35"/>
      <c r="N135" s="36" t="str">
        <f>A63</f>
        <v>Andrea Di Vincenzo</v>
      </c>
    </row>
    <row r="136" spans="1:14" ht="13.5" thickBot="1">
      <c r="A136" s="32" t="str">
        <f>A125</f>
        <v>Mauro Petrini</v>
      </c>
      <c r="B136" s="32" t="str">
        <f>A128</f>
        <v>Federico Mattiangeli</v>
      </c>
      <c r="C136" s="33"/>
      <c r="D136" s="34">
        <v>1</v>
      </c>
      <c r="E136" s="34">
        <v>2</v>
      </c>
      <c r="F136" s="35">
        <f t="shared" si="21"/>
        <v>0</v>
      </c>
      <c r="G136" s="35">
        <f t="shared" si="22"/>
        <v>0</v>
      </c>
      <c r="H136" s="35">
        <f t="shared" si="23"/>
        <v>1</v>
      </c>
      <c r="I136" s="35"/>
      <c r="J136" s="35"/>
      <c r="K136" s="35"/>
      <c r="L136" s="35"/>
      <c r="M136" s="35"/>
      <c r="N136" s="36" t="str">
        <f>A64</f>
        <v>Matteo Balboni</v>
      </c>
    </row>
    <row r="137" spans="1:14" ht="13.5" thickBot="1">
      <c r="A137" s="32" t="str">
        <f>A124</f>
        <v>Stefano Buono</v>
      </c>
      <c r="B137" s="32" t="str">
        <f>A129</f>
        <v>Alex Iorio</v>
      </c>
      <c r="C137" s="33"/>
      <c r="D137" s="34">
        <v>0</v>
      </c>
      <c r="E137" s="34">
        <v>0</v>
      </c>
      <c r="F137" s="35">
        <f t="shared" si="21"/>
        <v>0</v>
      </c>
      <c r="G137" s="35">
        <f t="shared" si="22"/>
        <v>1</v>
      </c>
      <c r="H137" s="35">
        <f t="shared" si="23"/>
        <v>0</v>
      </c>
      <c r="I137" s="35"/>
      <c r="J137" s="35"/>
      <c r="K137" s="35"/>
      <c r="L137" s="35"/>
      <c r="M137" s="35"/>
      <c r="N137" s="36" t="str">
        <f>A12</f>
        <v>Orlando De Luca</v>
      </c>
    </row>
    <row r="138" spans="1:14" ht="13.5" thickBot="1">
      <c r="A138" s="32" t="str">
        <f>A125</f>
        <v>Mauro Petrini</v>
      </c>
      <c r="B138" s="32" t="str">
        <f>A127</f>
        <v>Alessandro Arca</v>
      </c>
      <c r="C138" s="33"/>
      <c r="D138" s="34">
        <v>0</v>
      </c>
      <c r="E138" s="34">
        <v>1</v>
      </c>
      <c r="F138" s="35">
        <f t="shared" si="21"/>
        <v>0</v>
      </c>
      <c r="G138" s="35">
        <f t="shared" si="22"/>
        <v>0</v>
      </c>
      <c r="H138" s="35">
        <f t="shared" si="23"/>
        <v>1</v>
      </c>
      <c r="I138" s="35"/>
      <c r="J138" s="35"/>
      <c r="K138" s="35"/>
      <c r="L138" s="35"/>
      <c r="M138" s="35"/>
      <c r="N138" s="36" t="str">
        <f>A13</f>
        <v>Emanuele Licheri</v>
      </c>
    </row>
    <row r="139" spans="1:14" ht="13.5" thickBot="1">
      <c r="A139" s="32" t="str">
        <f>A126</f>
        <v>Michelangelo Mazzilli</v>
      </c>
      <c r="B139" s="32" t="str">
        <f>A128</f>
        <v>Federico Mattiangeli</v>
      </c>
      <c r="C139" s="33"/>
      <c r="D139" s="34">
        <v>2</v>
      </c>
      <c r="E139" s="34">
        <v>1</v>
      </c>
      <c r="F139" s="35">
        <f t="shared" si="21"/>
        <v>1</v>
      </c>
      <c r="G139" s="35">
        <f t="shared" si="22"/>
        <v>0</v>
      </c>
      <c r="H139" s="35">
        <f t="shared" si="23"/>
        <v>0</v>
      </c>
      <c r="I139" s="35"/>
      <c r="J139" s="35"/>
      <c r="K139" s="35"/>
      <c r="L139" s="35"/>
      <c r="M139" s="35"/>
      <c r="N139" s="36" t="str">
        <f>A14</f>
        <v>Edoardo Bellotto</v>
      </c>
    </row>
    <row r="140" spans="1:14" ht="13.5" thickBot="1">
      <c r="A140" s="32" t="str">
        <f>A123</f>
        <v>Massimo Bolognino</v>
      </c>
      <c r="B140" s="32" t="str">
        <f>A129</f>
        <v>Alex Iorio</v>
      </c>
      <c r="C140" s="33"/>
      <c r="D140" s="34">
        <v>2</v>
      </c>
      <c r="E140" s="34">
        <v>2</v>
      </c>
      <c r="F140" s="35">
        <f t="shared" si="21"/>
        <v>0</v>
      </c>
      <c r="G140" s="35">
        <f t="shared" si="22"/>
        <v>1</v>
      </c>
      <c r="H140" s="35">
        <f t="shared" si="23"/>
        <v>0</v>
      </c>
      <c r="I140" s="35"/>
      <c r="J140" s="35"/>
      <c r="K140" s="35"/>
      <c r="L140" s="35"/>
      <c r="M140" s="35"/>
      <c r="N140" s="36" t="str">
        <f>A66</f>
        <v>Fabio Stellato</v>
      </c>
    </row>
    <row r="141" spans="1:14" ht="13.5" thickBot="1">
      <c r="A141" s="32" t="str">
        <f>A124</f>
        <v>Stefano Buono</v>
      </c>
      <c r="B141" s="32" t="str">
        <f>A125</f>
        <v>Mauro Petrini</v>
      </c>
      <c r="C141" s="33"/>
      <c r="D141" s="34">
        <v>3</v>
      </c>
      <c r="E141" s="34">
        <v>3</v>
      </c>
      <c r="F141" s="35">
        <f t="shared" si="21"/>
        <v>0</v>
      </c>
      <c r="G141" s="35">
        <f t="shared" si="22"/>
        <v>1</v>
      </c>
      <c r="H141" s="35">
        <f t="shared" si="23"/>
        <v>0</v>
      </c>
      <c r="I141" s="35"/>
      <c r="J141" s="35"/>
      <c r="K141" s="35"/>
      <c r="L141" s="35"/>
      <c r="M141" s="35"/>
      <c r="N141" s="36" t="str">
        <f>A67</f>
        <v>Mario Corradi</v>
      </c>
    </row>
    <row r="142" spans="1:14" ht="13.5" thickBot="1">
      <c r="A142" s="32" t="str">
        <f>A127</f>
        <v>Alessandro Arca</v>
      </c>
      <c r="B142" s="32" t="str">
        <f>A128</f>
        <v>Federico Mattiangeli</v>
      </c>
      <c r="C142" s="33"/>
      <c r="D142" s="34">
        <v>1</v>
      </c>
      <c r="E142" s="34">
        <v>2</v>
      </c>
      <c r="F142" s="35">
        <f t="shared" si="21"/>
        <v>0</v>
      </c>
      <c r="G142" s="35">
        <f t="shared" si="22"/>
        <v>0</v>
      </c>
      <c r="H142" s="35">
        <f t="shared" si="23"/>
        <v>1</v>
      </c>
      <c r="I142" s="35"/>
      <c r="J142" s="35"/>
      <c r="K142" s="35"/>
      <c r="L142" s="35"/>
      <c r="M142" s="35"/>
      <c r="N142" s="36" t="str">
        <f>A68</f>
        <v>Andrea Cucit</v>
      </c>
    </row>
    <row r="143" spans="1:14" ht="13.5" thickBot="1">
      <c r="A143" s="32" t="str">
        <f>A123</f>
        <v>Massimo Bolognino</v>
      </c>
      <c r="B143" s="32" t="str">
        <f>A124</f>
        <v>Stefano Buono</v>
      </c>
      <c r="C143" s="33"/>
      <c r="D143" s="34">
        <v>5</v>
      </c>
      <c r="E143" s="34">
        <v>2</v>
      </c>
      <c r="F143" s="35">
        <f t="shared" si="21"/>
        <v>1</v>
      </c>
      <c r="G143" s="35">
        <f t="shared" si="22"/>
        <v>0</v>
      </c>
      <c r="H143" s="35">
        <f t="shared" si="23"/>
        <v>0</v>
      </c>
      <c r="I143" s="35"/>
      <c r="J143" s="35"/>
      <c r="K143" s="35"/>
      <c r="L143" s="35"/>
      <c r="M143" s="35"/>
      <c r="N143" s="36" t="str">
        <f>A10</f>
        <v>Fabrizio Fedele</v>
      </c>
    </row>
    <row r="144" spans="1:14" ht="13.5" thickBot="1">
      <c r="A144" s="32" t="str">
        <f>A125</f>
        <v>Mauro Petrini</v>
      </c>
      <c r="B144" s="32" t="str">
        <f>A126</f>
        <v>Michelangelo Mazzilli</v>
      </c>
      <c r="C144" s="33"/>
      <c r="D144" s="34">
        <v>0</v>
      </c>
      <c r="E144" s="34">
        <v>3</v>
      </c>
      <c r="F144" s="35">
        <f t="shared" si="21"/>
        <v>0</v>
      </c>
      <c r="G144" s="35">
        <f t="shared" si="22"/>
        <v>0</v>
      </c>
      <c r="H144" s="35">
        <f t="shared" si="23"/>
        <v>1</v>
      </c>
      <c r="I144" s="35"/>
      <c r="J144" s="35"/>
      <c r="K144" s="35"/>
      <c r="L144" s="35"/>
      <c r="M144" s="35"/>
      <c r="N144" s="36" t="str">
        <f>A9</f>
        <v>Saverio Bari</v>
      </c>
    </row>
    <row r="145" spans="1:14" ht="13.5" thickBot="1">
      <c r="A145" s="32" t="str">
        <f>A127</f>
        <v>Alessandro Arca</v>
      </c>
      <c r="B145" s="32" t="str">
        <f>A129</f>
        <v>Alex Iorio</v>
      </c>
      <c r="C145" s="33"/>
      <c r="D145" s="34">
        <v>0</v>
      </c>
      <c r="E145" s="34">
        <v>7</v>
      </c>
      <c r="F145" s="35">
        <f t="shared" si="21"/>
        <v>0</v>
      </c>
      <c r="G145" s="35">
        <f t="shared" si="22"/>
        <v>0</v>
      </c>
      <c r="H145" s="35">
        <f t="shared" si="23"/>
        <v>1</v>
      </c>
      <c r="I145" s="35"/>
      <c r="J145" s="35"/>
      <c r="K145" s="35"/>
      <c r="L145" s="35"/>
      <c r="M145" s="35"/>
      <c r="N145" s="36" t="str">
        <f>A8</f>
        <v>Daniele Pochesci</v>
      </c>
    </row>
    <row r="146" spans="1:14" ht="13.5" thickBot="1">
      <c r="A146" s="32" t="str">
        <f>A123</f>
        <v>Massimo Bolognino</v>
      </c>
      <c r="B146" s="32" t="str">
        <f>A127</f>
        <v>Alessandro Arca</v>
      </c>
      <c r="C146" s="37"/>
      <c r="D146" s="34">
        <v>3</v>
      </c>
      <c r="E146" s="34">
        <v>1</v>
      </c>
      <c r="F146" s="35">
        <f t="shared" si="21"/>
        <v>1</v>
      </c>
      <c r="G146" s="35">
        <f t="shared" si="22"/>
        <v>0</v>
      </c>
      <c r="H146" s="35">
        <f t="shared" si="23"/>
        <v>0</v>
      </c>
      <c r="I146" s="35"/>
      <c r="J146" s="35"/>
      <c r="K146" s="35"/>
      <c r="L146" s="35"/>
      <c r="M146" s="35"/>
      <c r="N146" s="36" t="str">
        <f>A64</f>
        <v>Matteo Balboni</v>
      </c>
    </row>
    <row r="147" spans="1:14" ht="13.5" thickBot="1">
      <c r="A147" s="32" t="str">
        <f>A124</f>
        <v>Stefano Buono</v>
      </c>
      <c r="B147" s="32" t="str">
        <f>A128</f>
        <v>Federico Mattiangeli</v>
      </c>
      <c r="C147" s="37"/>
      <c r="D147" s="34">
        <v>2</v>
      </c>
      <c r="E147" s="34">
        <v>3</v>
      </c>
      <c r="F147" s="35">
        <f t="shared" si="21"/>
        <v>0</v>
      </c>
      <c r="G147" s="35">
        <f t="shared" si="22"/>
        <v>0</v>
      </c>
      <c r="H147" s="35">
        <f t="shared" si="23"/>
        <v>1</v>
      </c>
      <c r="I147" s="35"/>
      <c r="J147" s="35"/>
      <c r="K147" s="35"/>
      <c r="L147" s="35"/>
      <c r="M147" s="35"/>
      <c r="N147" s="36" t="str">
        <f>A63</f>
        <v>Andrea Di Vincenzo</v>
      </c>
    </row>
    <row r="148" spans="1:14" ht="13.5" thickBot="1">
      <c r="A148" s="32" t="str">
        <f>A126</f>
        <v>Michelangelo Mazzilli</v>
      </c>
      <c r="B148" s="32" t="str">
        <f>A129</f>
        <v>Alex Iorio</v>
      </c>
      <c r="C148" s="37"/>
      <c r="D148" s="34">
        <v>0</v>
      </c>
      <c r="E148" s="34">
        <v>4</v>
      </c>
      <c r="F148" s="35">
        <f>IF(D148&gt;E148,1,0)</f>
        <v>0</v>
      </c>
      <c r="G148" s="35">
        <f>IF(D148=E148,1,0)</f>
        <v>0</v>
      </c>
      <c r="H148" s="35">
        <f>IF(D148&lt;E148,1,0)</f>
        <v>1</v>
      </c>
      <c r="I148" s="35"/>
      <c r="J148" s="35"/>
      <c r="K148" s="35"/>
      <c r="L148" s="35"/>
      <c r="M148" s="35"/>
      <c r="N148" s="36" t="str">
        <f>A62</f>
        <v>Lucio Canicchio</v>
      </c>
    </row>
    <row r="149" spans="1:14" ht="13.5" thickBot="1">
      <c r="A149" s="32" t="str">
        <f>A123</f>
        <v>Massimo Bolognino</v>
      </c>
      <c r="B149" s="32" t="str">
        <f>A125</f>
        <v>Mauro Petrini</v>
      </c>
      <c r="C149" s="37"/>
      <c r="D149" s="34">
        <v>4</v>
      </c>
      <c r="E149" s="34">
        <v>0</v>
      </c>
      <c r="F149" s="35">
        <f t="shared" si="21"/>
        <v>1</v>
      </c>
      <c r="G149" s="35">
        <f t="shared" si="22"/>
        <v>0</v>
      </c>
      <c r="H149" s="35">
        <f t="shared" si="23"/>
        <v>0</v>
      </c>
      <c r="I149" s="35"/>
      <c r="J149" s="35"/>
      <c r="K149" s="35"/>
      <c r="L149" s="35"/>
      <c r="M149" s="35"/>
      <c r="N149" s="36" t="str">
        <f>A14</f>
        <v>Edoardo Bellotto</v>
      </c>
    </row>
    <row r="150" spans="1:14" ht="13.5" thickBot="1">
      <c r="A150" s="32" t="str">
        <f>A126</f>
        <v>Michelangelo Mazzilli</v>
      </c>
      <c r="B150" s="32" t="str">
        <f>A127</f>
        <v>Alessandro Arca</v>
      </c>
      <c r="C150" s="37"/>
      <c r="D150" s="34">
        <v>3</v>
      </c>
      <c r="E150" s="34">
        <v>0</v>
      </c>
      <c r="F150" s="35">
        <f t="shared" si="21"/>
        <v>1</v>
      </c>
      <c r="G150" s="35">
        <f t="shared" si="22"/>
        <v>0</v>
      </c>
      <c r="H150" s="35">
        <f t="shared" si="23"/>
        <v>0</v>
      </c>
      <c r="I150" s="35"/>
      <c r="J150" s="35"/>
      <c r="K150" s="35"/>
      <c r="L150" s="35"/>
      <c r="M150" s="35"/>
      <c r="N150" s="36" t="str">
        <f>A13</f>
        <v>Emanuele Licheri</v>
      </c>
    </row>
    <row r="151" spans="1:14" ht="13.5" thickBot="1">
      <c r="A151" s="32" t="str">
        <f>A128</f>
        <v>Federico Mattiangeli</v>
      </c>
      <c r="B151" s="32" t="str">
        <f>A129</f>
        <v>Alex Iorio</v>
      </c>
      <c r="C151" s="37"/>
      <c r="D151" s="34">
        <v>1</v>
      </c>
      <c r="E151" s="34">
        <v>2</v>
      </c>
      <c r="F151" s="35">
        <f t="shared" si="21"/>
        <v>0</v>
      </c>
      <c r="G151" s="35">
        <f t="shared" si="22"/>
        <v>0</v>
      </c>
      <c r="H151" s="35">
        <f t="shared" si="23"/>
        <v>1</v>
      </c>
      <c r="I151" s="35"/>
      <c r="J151" s="35"/>
      <c r="K151" s="35"/>
      <c r="L151" s="35"/>
      <c r="M151" s="35"/>
      <c r="N151" s="36" t="str">
        <f>A12</f>
        <v>Orlando De Luca</v>
      </c>
    </row>
    <row r="152" spans="1:14" ht="12.75">
      <c r="A152" s="52"/>
      <c r="B152" s="52"/>
      <c r="C152" s="37"/>
      <c r="D152" s="37"/>
      <c r="E152" s="37"/>
      <c r="F152" s="35"/>
      <c r="G152" s="35"/>
      <c r="H152" s="35"/>
      <c r="I152" s="35"/>
      <c r="J152" s="35"/>
      <c r="K152" s="35"/>
      <c r="L152" s="35"/>
      <c r="M152" s="35"/>
      <c r="N152" s="20"/>
    </row>
    <row r="153" spans="1:14" ht="12.75">
      <c r="A153" s="52"/>
      <c r="B153" s="52"/>
      <c r="C153" s="37"/>
      <c r="D153" s="37"/>
      <c r="E153" s="37"/>
      <c r="F153" s="35"/>
      <c r="G153" s="35"/>
      <c r="H153" s="35"/>
      <c r="I153" s="35"/>
      <c r="J153" s="35"/>
      <c r="K153" s="35"/>
      <c r="L153" s="35"/>
      <c r="M153" s="35"/>
      <c r="N153" s="20"/>
    </row>
    <row r="154" spans="1:14" ht="12.75">
      <c r="A154" s="52"/>
      <c r="B154" s="52"/>
      <c r="C154" s="37"/>
      <c r="D154" s="37"/>
      <c r="E154" s="37"/>
      <c r="F154" s="35"/>
      <c r="G154" s="35"/>
      <c r="H154" s="35"/>
      <c r="I154" s="35"/>
      <c r="J154" s="35"/>
      <c r="K154" s="35"/>
      <c r="L154" s="35"/>
      <c r="M154" s="35"/>
      <c r="N154" s="20"/>
    </row>
    <row r="155" spans="1:14" ht="12.75">
      <c r="A155" s="52"/>
      <c r="B155" s="52"/>
      <c r="C155" s="37"/>
      <c r="D155" s="37"/>
      <c r="E155" s="37"/>
      <c r="F155" s="35"/>
      <c r="G155" s="35"/>
      <c r="H155" s="35"/>
      <c r="I155" s="35"/>
      <c r="J155" s="35"/>
      <c r="K155" s="35"/>
      <c r="L155" s="35"/>
      <c r="M155" s="35"/>
      <c r="N155" s="20"/>
    </row>
    <row r="156" spans="1:14" ht="12.75">
      <c r="A156" s="52"/>
      <c r="B156" s="52"/>
      <c r="C156" s="37"/>
      <c r="D156" s="37"/>
      <c r="E156" s="37"/>
      <c r="F156" s="35"/>
      <c r="G156" s="35"/>
      <c r="H156" s="35"/>
      <c r="I156" s="35"/>
      <c r="J156" s="35"/>
      <c r="K156" s="35"/>
      <c r="L156" s="35"/>
      <c r="M156" s="35"/>
      <c r="N156" s="20"/>
    </row>
    <row r="157" spans="1:14" ht="12.75">
      <c r="A157" s="52"/>
      <c r="B157" s="52"/>
      <c r="C157" s="37"/>
      <c r="D157" s="37"/>
      <c r="E157" s="37"/>
      <c r="F157" s="35"/>
      <c r="G157" s="35"/>
      <c r="H157" s="35"/>
      <c r="I157" s="35"/>
      <c r="J157" s="35"/>
      <c r="K157" s="35"/>
      <c r="L157" s="35"/>
      <c r="M157" s="35"/>
      <c r="N157" s="20"/>
    </row>
    <row r="158" spans="1:14" ht="12.75">
      <c r="A158" s="52"/>
      <c r="B158" s="52"/>
      <c r="C158" s="37"/>
      <c r="D158" s="37"/>
      <c r="E158" s="37"/>
      <c r="F158" s="35"/>
      <c r="G158" s="35"/>
      <c r="H158" s="35"/>
      <c r="I158" s="35"/>
      <c r="J158" s="35"/>
      <c r="K158" s="35"/>
      <c r="L158" s="35"/>
      <c r="M158" s="35"/>
      <c r="N158" s="20"/>
    </row>
    <row r="159" spans="1:14" ht="12.75">
      <c r="A159" s="52"/>
      <c r="B159" s="52"/>
      <c r="C159" s="37"/>
      <c r="D159" s="37"/>
      <c r="E159" s="37"/>
      <c r="F159" s="35"/>
      <c r="G159" s="35"/>
      <c r="H159" s="35"/>
      <c r="I159" s="35"/>
      <c r="J159" s="35"/>
      <c r="K159" s="35"/>
      <c r="L159" s="35"/>
      <c r="M159" s="35"/>
      <c r="N159" s="20"/>
    </row>
    <row r="160" spans="1:14" ht="12.75">
      <c r="A160" s="52"/>
      <c r="B160" s="52"/>
      <c r="C160" s="37"/>
      <c r="D160" s="37"/>
      <c r="E160" s="37"/>
      <c r="F160" s="35"/>
      <c r="G160" s="35"/>
      <c r="H160" s="35"/>
      <c r="I160" s="35"/>
      <c r="J160" s="35"/>
      <c r="K160" s="35"/>
      <c r="L160" s="35"/>
      <c r="M160" s="35"/>
      <c r="N160" s="20"/>
    </row>
    <row r="161" spans="1:14" ht="12.75">
      <c r="A161" s="52"/>
      <c r="B161" s="52"/>
      <c r="C161" s="37"/>
      <c r="D161" s="37"/>
      <c r="E161" s="37"/>
      <c r="F161" s="35"/>
      <c r="G161" s="35"/>
      <c r="H161" s="35"/>
      <c r="I161" s="35"/>
      <c r="J161" s="35"/>
      <c r="K161" s="35"/>
      <c r="L161" s="35"/>
      <c r="M161" s="35"/>
      <c r="N161" s="20"/>
    </row>
    <row r="162" spans="1:14" ht="12.75">
      <c r="A162" s="52"/>
      <c r="B162" s="52"/>
      <c r="C162" s="37"/>
      <c r="D162" s="37"/>
      <c r="E162" s="37"/>
      <c r="F162" s="35"/>
      <c r="G162" s="35"/>
      <c r="H162" s="35"/>
      <c r="I162" s="35"/>
      <c r="J162" s="35"/>
      <c r="K162" s="35"/>
      <c r="L162" s="35"/>
      <c r="M162" s="35"/>
      <c r="N162" s="20"/>
    </row>
    <row r="163" spans="1:14" ht="12.75">
      <c r="A163" s="52"/>
      <c r="B163" s="52"/>
      <c r="C163" s="37"/>
      <c r="D163" s="37"/>
      <c r="E163" s="37"/>
      <c r="F163" s="35"/>
      <c r="G163" s="35"/>
      <c r="H163" s="35"/>
      <c r="I163" s="35"/>
      <c r="J163" s="35"/>
      <c r="K163" s="35"/>
      <c r="L163" s="35"/>
      <c r="M163" s="35"/>
      <c r="N163" s="20"/>
    </row>
    <row r="164" spans="1:14" ht="12.75">
      <c r="A164" s="52"/>
      <c r="B164" s="52"/>
      <c r="C164" s="37"/>
      <c r="D164" s="37"/>
      <c r="E164" s="37"/>
      <c r="F164" s="35"/>
      <c r="G164" s="35"/>
      <c r="H164" s="35"/>
      <c r="I164" s="35"/>
      <c r="J164" s="35"/>
      <c r="K164" s="35"/>
      <c r="L164" s="35"/>
      <c r="M164" s="35"/>
      <c r="N164" s="20"/>
    </row>
    <row r="165" spans="1:14" ht="12.75">
      <c r="A165" s="52"/>
      <c r="B165" s="52"/>
      <c r="C165" s="37"/>
      <c r="D165" s="37"/>
      <c r="E165" s="37"/>
      <c r="F165" s="35"/>
      <c r="G165" s="35"/>
      <c r="H165" s="35"/>
      <c r="I165" s="35"/>
      <c r="J165" s="35"/>
      <c r="K165" s="35"/>
      <c r="L165" s="35"/>
      <c r="M165" s="35"/>
      <c r="N165" s="20"/>
    </row>
    <row r="166" spans="1:14" ht="12.75">
      <c r="A166" s="52"/>
      <c r="B166" s="52"/>
      <c r="C166" s="37"/>
      <c r="D166" s="37"/>
      <c r="E166" s="37"/>
      <c r="F166" s="35"/>
      <c r="G166" s="35"/>
      <c r="H166" s="35"/>
      <c r="I166" s="35"/>
      <c r="J166" s="35"/>
      <c r="K166" s="35"/>
      <c r="L166" s="35"/>
      <c r="M166" s="35"/>
      <c r="N166" s="20"/>
    </row>
    <row r="167" spans="1:14" ht="12.75">
      <c r="A167" s="52"/>
      <c r="B167" s="52"/>
      <c r="C167" s="37"/>
      <c r="D167" s="37"/>
      <c r="E167" s="37"/>
      <c r="F167" s="35"/>
      <c r="G167" s="35"/>
      <c r="H167" s="35"/>
      <c r="I167" s="35"/>
      <c r="J167" s="35"/>
      <c r="K167" s="35"/>
      <c r="L167" s="35"/>
      <c r="M167" s="35"/>
      <c r="N167" s="20"/>
    </row>
    <row r="168" spans="1:14" ht="12.75">
      <c r="A168" s="52"/>
      <c r="B168" s="52"/>
      <c r="C168" s="37"/>
      <c r="D168" s="37"/>
      <c r="E168" s="37"/>
      <c r="F168" s="35"/>
      <c r="G168" s="35"/>
      <c r="H168" s="35"/>
      <c r="I168" s="35"/>
      <c r="J168" s="35"/>
      <c r="K168" s="35"/>
      <c r="L168" s="35"/>
      <c r="M168" s="35"/>
      <c r="N168" s="20"/>
    </row>
    <row r="169" spans="1:14" ht="12.75">
      <c r="A169" s="52"/>
      <c r="B169" s="52"/>
      <c r="C169" s="37"/>
      <c r="D169" s="37"/>
      <c r="E169" s="37"/>
      <c r="F169" s="35"/>
      <c r="G169" s="35"/>
      <c r="H169" s="35"/>
      <c r="I169" s="35"/>
      <c r="J169" s="35"/>
      <c r="K169" s="35"/>
      <c r="L169" s="35"/>
      <c r="M169" s="35"/>
      <c r="N169" s="20"/>
    </row>
    <row r="170" spans="1:14" ht="12.75">
      <c r="A170" s="52"/>
      <c r="B170" s="52"/>
      <c r="C170" s="37"/>
      <c r="D170" s="37"/>
      <c r="E170" s="37"/>
      <c r="F170" s="35"/>
      <c r="G170" s="35"/>
      <c r="H170" s="35"/>
      <c r="I170" s="35"/>
      <c r="J170" s="35"/>
      <c r="K170" s="35"/>
      <c r="L170" s="35"/>
      <c r="M170" s="35"/>
      <c r="N170" s="20"/>
    </row>
    <row r="171" spans="1:14" ht="12.75">
      <c r="A171" s="52"/>
      <c r="B171" s="52"/>
      <c r="C171" s="37"/>
      <c r="D171" s="37"/>
      <c r="E171" s="37"/>
      <c r="F171" s="35"/>
      <c r="G171" s="35"/>
      <c r="H171" s="35"/>
      <c r="I171" s="35"/>
      <c r="J171" s="35"/>
      <c r="K171" s="35"/>
      <c r="L171" s="35"/>
      <c r="M171" s="35"/>
      <c r="N171" s="20"/>
    </row>
    <row r="172" spans="1:14" ht="12.75">
      <c r="A172" s="52"/>
      <c r="B172" s="52"/>
      <c r="C172" s="37"/>
      <c r="D172" s="37"/>
      <c r="E172" s="37"/>
      <c r="F172" s="35"/>
      <c r="G172" s="35"/>
      <c r="H172" s="35"/>
      <c r="I172" s="35"/>
      <c r="J172" s="35"/>
      <c r="K172" s="35"/>
      <c r="L172" s="35"/>
      <c r="M172" s="35"/>
      <c r="N172" s="20"/>
    </row>
    <row r="173" spans="1:14" ht="12.75">
      <c r="A173" s="52"/>
      <c r="B173" s="52"/>
      <c r="C173" s="37"/>
      <c r="D173" s="37"/>
      <c r="E173" s="37"/>
      <c r="F173" s="35"/>
      <c r="G173" s="35"/>
      <c r="H173" s="35"/>
      <c r="I173" s="35"/>
      <c r="J173" s="35"/>
      <c r="K173" s="35"/>
      <c r="L173" s="35"/>
      <c r="M173" s="35"/>
      <c r="N173" s="20"/>
    </row>
    <row r="174" spans="1:14" ht="12.75">
      <c r="A174" s="52"/>
      <c r="B174" s="52"/>
      <c r="C174" s="37"/>
      <c r="D174" s="37"/>
      <c r="E174" s="37"/>
      <c r="F174" s="35"/>
      <c r="G174" s="35"/>
      <c r="H174" s="35"/>
      <c r="I174" s="35"/>
      <c r="J174" s="35"/>
      <c r="K174" s="35"/>
      <c r="L174" s="35"/>
      <c r="M174" s="35"/>
      <c r="N174" s="20"/>
    </row>
    <row r="175" spans="1:14" ht="12.75">
      <c r="A175" s="52"/>
      <c r="B175" s="52"/>
      <c r="C175" s="37"/>
      <c r="D175" s="37"/>
      <c r="E175" s="37"/>
      <c r="F175" s="35"/>
      <c r="G175" s="35"/>
      <c r="H175" s="35"/>
      <c r="I175" s="35"/>
      <c r="J175" s="35"/>
      <c r="K175" s="35"/>
      <c r="L175" s="35"/>
      <c r="M175" s="35"/>
      <c r="N175" s="20"/>
    </row>
    <row r="176" spans="1:14" ht="12.75">
      <c r="A176" s="52"/>
      <c r="B176" s="52"/>
      <c r="C176" s="37"/>
      <c r="D176" s="37"/>
      <c r="E176" s="37"/>
      <c r="F176" s="35"/>
      <c r="G176" s="35"/>
      <c r="H176" s="35"/>
      <c r="I176" s="35"/>
      <c r="J176" s="35"/>
      <c r="K176" s="35"/>
      <c r="L176" s="35"/>
      <c r="M176" s="35"/>
      <c r="N176" s="20"/>
    </row>
    <row r="177" spans="1:14" ht="12.75">
      <c r="A177" s="52"/>
      <c r="B177" s="52"/>
      <c r="C177" s="37"/>
      <c r="D177" s="37"/>
      <c r="E177" s="37"/>
      <c r="F177" s="35"/>
      <c r="G177" s="35"/>
      <c r="H177" s="35"/>
      <c r="I177" s="35"/>
      <c r="J177" s="35"/>
      <c r="K177" s="35"/>
      <c r="L177" s="35"/>
      <c r="M177" s="35"/>
      <c r="N177" s="20"/>
    </row>
    <row r="178" spans="1:14" ht="12.75">
      <c r="A178" s="52"/>
      <c r="B178" s="52"/>
      <c r="C178" s="37"/>
      <c r="D178" s="37"/>
      <c r="E178" s="37"/>
      <c r="F178" s="35"/>
      <c r="G178" s="35"/>
      <c r="H178" s="35"/>
      <c r="I178" s="35"/>
      <c r="J178" s="35"/>
      <c r="K178" s="35"/>
      <c r="L178" s="35"/>
      <c r="M178" s="35"/>
      <c r="N178" s="20"/>
    </row>
    <row r="179" spans="1:14" ht="12.75">
      <c r="A179" s="52"/>
      <c r="B179" s="52"/>
      <c r="C179" s="37"/>
      <c r="D179" s="37"/>
      <c r="E179" s="37"/>
      <c r="F179" s="35"/>
      <c r="G179" s="35"/>
      <c r="H179" s="35"/>
      <c r="I179" s="35"/>
      <c r="J179" s="35"/>
      <c r="K179" s="35"/>
      <c r="L179" s="35"/>
      <c r="M179" s="35"/>
      <c r="N179" s="20"/>
    </row>
    <row r="180" spans="1:14" ht="12.75">
      <c r="A180" s="52"/>
      <c r="B180" s="52"/>
      <c r="C180" s="37"/>
      <c r="D180" s="37"/>
      <c r="E180" s="37"/>
      <c r="F180" s="35"/>
      <c r="G180" s="35"/>
      <c r="H180" s="35"/>
      <c r="I180" s="35"/>
      <c r="J180" s="35"/>
      <c r="K180" s="35"/>
      <c r="L180" s="35"/>
      <c r="M180" s="35"/>
      <c r="N180" s="20"/>
    </row>
    <row r="181" spans="6:8" ht="12.75">
      <c r="F181" s="35"/>
      <c r="G181" s="35"/>
      <c r="H181" s="35"/>
    </row>
    <row r="182" spans="1:14" ht="19.5">
      <c r="A182" s="44" t="s">
        <v>45</v>
      </c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</row>
    <row r="183" spans="1:14" ht="12.75">
      <c r="A183" s="46" t="s">
        <v>31</v>
      </c>
      <c r="B183" s="47"/>
      <c r="C183" s="48" t="s">
        <v>32</v>
      </c>
      <c r="D183" s="49" t="s">
        <v>33</v>
      </c>
      <c r="E183" s="49" t="s">
        <v>34</v>
      </c>
      <c r="F183" s="50" t="s">
        <v>35</v>
      </c>
      <c r="G183" s="50" t="s">
        <v>36</v>
      </c>
      <c r="H183" s="50" t="s">
        <v>37</v>
      </c>
      <c r="I183" s="49" t="s">
        <v>38</v>
      </c>
      <c r="J183" s="49" t="s">
        <v>39</v>
      </c>
      <c r="K183" s="49"/>
      <c r="L183" s="49"/>
      <c r="M183" s="49"/>
      <c r="N183" s="51"/>
    </row>
    <row r="184" spans="1:14" ht="12.75">
      <c r="A184" s="21" t="str">
        <f>iscritti!$C$13</f>
        <v>Massimiliano Croatti</v>
      </c>
      <c r="B184" s="20"/>
      <c r="C184" s="22">
        <f aca="true" t="shared" si="24" ref="C184:C191">E184*3+F184</f>
        <v>21</v>
      </c>
      <c r="D184" s="23">
        <f aca="true" t="shared" si="25" ref="D184:D191">SUM(E184:G184)</f>
        <v>7</v>
      </c>
      <c r="E184" s="23">
        <f>IF(D193&gt;E193,1,0)+IF(D197&gt;E197,1,0)+IF(D201&gt;E201,1,0)+IF(D205&gt;E205,1,0)+IF(D209&gt;E209,1,0)+IF(D213&gt;E213,1,0)+IF(D217&gt;E217,1,0)</f>
        <v>7</v>
      </c>
      <c r="F184" s="23">
        <f>IF(D193="",0,IF(D193=E193,1,0))+IF(E197="",0,IF(E197=D197,1,0))+IF(D201="",0,IF(D201=E201,1,0))+IF(D205="",0,IF(D205=E205,1,0))+IF(D209="",0,IF(D209=E209,1,0))+IF(D213="",0,IF(D213=E213,1,0))+IF(D217="",0,IF(D217=E217,1,0))</f>
        <v>0</v>
      </c>
      <c r="G184" s="23">
        <f>IF(D193&lt;E193,1,0)+IF(D197&lt;E197,1,0)+IF(D201&lt;E201,1,0)+IF(D205&lt;E205,1,0)+IF(D209&lt;E209,1,0)+IF(D213&lt;E213,1,0)+IF(D217&lt;E217,1,0)</f>
        <v>0</v>
      </c>
      <c r="H184" s="24">
        <f>+D193+D197+D201+D205+D209+D213+D217</f>
        <v>20</v>
      </c>
      <c r="I184" s="23">
        <f>+E193+E197+E201+E205+E209+E213+E217</f>
        <v>4</v>
      </c>
      <c r="J184" s="23">
        <f aca="true" t="shared" si="26" ref="J184:J191">H184-I184</f>
        <v>16</v>
      </c>
      <c r="K184" s="25">
        <f aca="true" t="shared" si="27" ref="K184:K191">+C184+J184+H184</f>
        <v>57</v>
      </c>
      <c r="L184" s="25" t="str">
        <f aca="true" t="shared" si="28" ref="L184:L191">+A184</f>
        <v>Massimiliano Croatti</v>
      </c>
      <c r="M184" s="25">
        <f>LARGE(K184:K191,1)</f>
        <v>57</v>
      </c>
      <c r="N184" s="119" t="s">
        <v>75</v>
      </c>
    </row>
    <row r="185" spans="1:14" ht="12.75">
      <c r="A185" s="21" t="str">
        <f>iscritti!$C$16</f>
        <v>Gianfranco Calonico</v>
      </c>
      <c r="B185" s="20"/>
      <c r="C185" s="22">
        <f t="shared" si="24"/>
        <v>18</v>
      </c>
      <c r="D185" s="23">
        <f t="shared" si="25"/>
        <v>7</v>
      </c>
      <c r="E185" s="23">
        <f>IF(D194&gt;E194,1,0)+IF(D198&gt;E198,1,0)+IF(D202&gt;E202,1,0)+IF(E205&gt;D205,1,0)+IF(D210&gt;E210,1,0)+IF(D214&gt;E214,1,0)+IF(D218&gt;E218,1,0)</f>
        <v>6</v>
      </c>
      <c r="F185" s="23">
        <f>IF(D194="",0,IF(D194=E194,1,0))+IF(D198="",0,IF(D198=E198,1,0))+IF(D202="",0,IF(D202=E202,1,0))+IF(E205="",0,IF(E205=D205,1,0))+IF(D210="",0,IF(D210=E210,1,0))+IF(D214="",0,IF(D214=E214,1,0))+IF(D218="",0,IF(D218=E218,1,0))</f>
        <v>0</v>
      </c>
      <c r="G185" s="23">
        <f>IF(D194&lt;E194,1,0)+IF(D198&lt;E198,1,0)+IF(D202&lt;E202,1,0)+IF(E205&lt;D205,1,0)+IF(D210&lt;E210,1,0)+IF(D214&lt;E214,1,0)+IF(D218&lt;E218,1,0)</f>
        <v>1</v>
      </c>
      <c r="H185" s="24">
        <f>+D194+D197+D202+E205+D210+D214+D218</f>
        <v>21</v>
      </c>
      <c r="I185" s="24">
        <f>+E194+E198+E202+D205+E210+E214+E218</f>
        <v>4</v>
      </c>
      <c r="J185" s="23">
        <f t="shared" si="26"/>
        <v>17</v>
      </c>
      <c r="K185" s="25">
        <f t="shared" si="27"/>
        <v>56</v>
      </c>
      <c r="L185" s="25" t="str">
        <f t="shared" si="28"/>
        <v>Gianfranco Calonico</v>
      </c>
      <c r="M185" s="25">
        <f>LARGE(K184:K191,2)</f>
        <v>56</v>
      </c>
      <c r="N185" s="119" t="s">
        <v>74</v>
      </c>
    </row>
    <row r="186" spans="1:14" ht="12.75">
      <c r="A186" s="21" t="str">
        <f>iscritti!$C$20</f>
        <v>Mattia Stoto</v>
      </c>
      <c r="B186" s="20"/>
      <c r="C186" s="22">
        <f t="shared" si="24"/>
        <v>4</v>
      </c>
      <c r="D186" s="23">
        <f t="shared" si="25"/>
        <v>7</v>
      </c>
      <c r="E186" s="23">
        <f>IF(D195&gt;E195,1,0)+IF(E198&gt;D198,1,0)+IF(D203&gt;E203,1,0)+IF(D206&gt;E206,1,0)+IF(D211&gt;E211,1,0)+IF(D215&gt;E215,1,0)+IF(E217&gt;D217,1,0)</f>
        <v>1</v>
      </c>
      <c r="F186" s="23">
        <f>IF(D195="",0,IF(D195=E195,1,0))+IF(D198="",0,IF(D198=E198,1,0))+IF(D203="",0,IF(D203=E203,1,0))+IF(E206="",0,IF(E206=D206,1,0))+IF(D211="",0,IF(D211=E211,1,0))+IF(D215="",0,IF(D215=E215,1,0))+IF(D217="",0,IF(D217=E217,1,0))</f>
        <v>1</v>
      </c>
      <c r="G186" s="23">
        <f>IF(D195&lt;E195,1,0)+IF(E198&lt;D198,1,0)+IF(D203&lt;E203,1,0)+IF(D206&lt;E206,1,0)+IF(D211&lt;E211,1,0)+IF(D215&lt;E215,1,0)+IF(E217&lt;D217,1,0)</f>
        <v>5</v>
      </c>
      <c r="H186" s="24">
        <f>+D195+E198+D203+D206+D211+D215+E217</f>
        <v>8</v>
      </c>
      <c r="I186" s="24">
        <f>+E195+D198+E203+E206+E211+E215+D217</f>
        <v>14</v>
      </c>
      <c r="J186" s="23">
        <f t="shared" si="26"/>
        <v>-6</v>
      </c>
      <c r="K186" s="25">
        <f t="shared" si="27"/>
        <v>6</v>
      </c>
      <c r="L186" s="25" t="str">
        <f t="shared" si="28"/>
        <v>Mattia Stoto</v>
      </c>
      <c r="M186" s="25">
        <f>LARGE(K184:K191,3)</f>
        <v>37</v>
      </c>
      <c r="N186" s="119" t="str">
        <f>IF(SUM(C184:C191)=0,"",VLOOKUP(M186,K184:L191,2,FALSE))</f>
        <v>Alessandro Mastopasqua</v>
      </c>
    </row>
    <row r="187" spans="1:14" ht="12.75">
      <c r="A187" s="21" t="str">
        <f>iscritti!$C$23</f>
        <v>Luca Gentile</v>
      </c>
      <c r="B187" s="20"/>
      <c r="C187" s="22">
        <f t="shared" si="24"/>
        <v>15</v>
      </c>
      <c r="D187" s="23">
        <f t="shared" si="25"/>
        <v>7</v>
      </c>
      <c r="E187" s="23">
        <f>IF(D196&gt;E196,1,0)+IF(E197&gt;D197,1,0)+IF(D204&gt;E204,1,0)+IF(E206&gt;D206,1,0)+IF(D212&gt;E212,1,0)+IF(D216&gt;E216,1,0)+IF(E218&gt;D218,1,0)</f>
        <v>5</v>
      </c>
      <c r="F187" s="23">
        <f>IF(D196="",0,IF(D196=E196,1,0))+IF(E197="",0,IF(E197=D197,1,0))+IF(D204="",0,IF(D204=E204,1,0))+IF(E206="",0,IF(E206=D206,1,0))+IF(D212="",0,IF(D212=E212,1,0))+IF(D216="",0,IF(D216=E216,1,0))+IF(E218="",0,IF(E218=D218,1,0))</f>
        <v>0</v>
      </c>
      <c r="G187" s="23">
        <f>IF(D196&lt;E196,1,0)+IF(E197&lt;D197,1,0)+IF(D204&lt;E204,1,0)+IF(E206&lt;D206,1,0)+IF(D212&lt;E212,1,0)+IF(D216&lt;E216,1,0)+IF(E218&lt;D218,1,0)</f>
        <v>2</v>
      </c>
      <c r="H187" s="24">
        <f>+D196+E197+D204+E206+D212+D216+E218</f>
        <v>14</v>
      </c>
      <c r="I187" s="24">
        <f>+E196+D197+E204+D206+E212+E217+D218</f>
        <v>9</v>
      </c>
      <c r="J187" s="23">
        <f t="shared" si="26"/>
        <v>5</v>
      </c>
      <c r="K187" s="25">
        <f t="shared" si="27"/>
        <v>34</v>
      </c>
      <c r="L187" s="25" t="str">
        <f t="shared" si="28"/>
        <v>Luca Gentile</v>
      </c>
      <c r="M187" s="25">
        <f>LARGE(K184:K191,4)</f>
        <v>34</v>
      </c>
      <c r="N187" s="119" t="str">
        <f>IF(SUM(C184:C191)=0,"",VLOOKUP(M187,K184:L191,2,FALSE))</f>
        <v>Luca Gentile</v>
      </c>
    </row>
    <row r="188" spans="1:14" ht="12.75">
      <c r="A188" s="21" t="str">
        <f>iscritti!$C$27</f>
        <v>Simone Di Pierro</v>
      </c>
      <c r="B188" s="20"/>
      <c r="C188" s="22">
        <f t="shared" si="24"/>
        <v>7</v>
      </c>
      <c r="D188" s="23">
        <f t="shared" si="25"/>
        <v>7</v>
      </c>
      <c r="E188" s="23">
        <f>IF(E193&gt;D193,1,0)+IF(D199&gt;E199,1,0)+IF(E202&gt;D202,1,0)+IF(D207&gt;E207,1,0)+IF(E211&gt;D211,1,0)+IF(E216&gt;D216,1,0)+IF(D219&gt;E219,1,0)</f>
        <v>2</v>
      </c>
      <c r="F188" s="23">
        <f>IF(E193="",0,IF(E193=D193,1,0))+IF(D199="",0,IF(D199=E199,1,0))+IF(E202="",0,IF(E202=D202,1,0))+IF(D207="",0,IF(D207=E207,1,0))+IF(E211="",0,IF(E211=D211,1,0))+IF(E216="",0,IF(E216=D216,1,0))+IF(D219="",0,IF(D219=E219,1,0))</f>
        <v>1</v>
      </c>
      <c r="G188" s="23">
        <f>IF(E193&lt;D193,1,0)+IF(D199&lt;E199,1,0)+IF(E202&lt;D202,1,0)+IF(D207&lt;E207,1,0)+IF(E211&lt;D211,1,0)+IF(E216&lt;D216,1,0)+IF(D219&lt;E219,1,0)</f>
        <v>4</v>
      </c>
      <c r="H188" s="24">
        <f>+E193+D199+E202+D207+E211+E216+D219</f>
        <v>9</v>
      </c>
      <c r="I188" s="24">
        <f>+D193+E199+D202+E207+D201+D216+E219</f>
        <v>13</v>
      </c>
      <c r="J188" s="23">
        <f t="shared" si="26"/>
        <v>-4</v>
      </c>
      <c r="K188" s="25">
        <f t="shared" si="27"/>
        <v>12</v>
      </c>
      <c r="L188" s="25" t="str">
        <f t="shared" si="28"/>
        <v>Simone Di Pierro</v>
      </c>
      <c r="M188" s="25">
        <f>LARGE(K184:K191,5)</f>
        <v>12</v>
      </c>
      <c r="N188" s="119" t="str">
        <f>IF(SUM(C184:C191)=0,"",VLOOKUP(M188,K184:L191,2,FALSE))</f>
        <v>Simone Di Pierro</v>
      </c>
    </row>
    <row r="189" spans="1:14" ht="12.75">
      <c r="A189" s="21" t="str">
        <f>iscritti!$C$32</f>
        <v>Alessandro Mastopasqua</v>
      </c>
      <c r="B189" s="20"/>
      <c r="C189" s="22">
        <f t="shared" si="24"/>
        <v>12</v>
      </c>
      <c r="D189" s="23">
        <f t="shared" si="25"/>
        <v>7</v>
      </c>
      <c r="E189" s="23">
        <f>IF(E194&gt;D194,1,0)+IF(D200&gt;E200,1,0)+IF(E201&gt;D201,1,0)+IF(E207&gt;D207,1,0)+IF(E212&gt;D212,1,0)+IF(E215&gt;D215,1,0)+IF(D220&gt;E220,1,0)</f>
        <v>4</v>
      </c>
      <c r="F189" s="23">
        <f>IF(E194="",0,IF(E194=D194,1,0))+IF(D200="",0,IF(D200=E200,1,0))+IF(E201="",0,IF(E201=D201,1,0))+IF(E207="",0,IF(E207=D207,1,0))+IF(E212="",0,IF(E212=D212,1,0))+IF(E215="",0,IF(E215=D215,1,0))+IF(D220="",0,IF(D220=E220,1,0))</f>
        <v>0</v>
      </c>
      <c r="G189" s="23">
        <f>IF(E194&lt;D194,1,0)+IF(D200&lt;E200,1,0)+IF(E201&lt;D201,1,0)+IF(E207&lt;D207,1,0)+IF(E212&lt;D212,1,0)+IF(E215&lt;D215,1,0)+IF(D220&lt;E220,1,0)</f>
        <v>3</v>
      </c>
      <c r="H189" s="24">
        <f>+E194+D200+E201+E207+E212+E215+D220</f>
        <v>17</v>
      </c>
      <c r="I189" s="24">
        <f>+D194+E200+D201+D207+D212+D215+E220</f>
        <v>9</v>
      </c>
      <c r="J189" s="23">
        <f t="shared" si="26"/>
        <v>8</v>
      </c>
      <c r="K189" s="25">
        <f t="shared" si="27"/>
        <v>37</v>
      </c>
      <c r="L189" s="25" t="str">
        <f t="shared" si="28"/>
        <v>Alessandro Mastopasqua</v>
      </c>
      <c r="M189" s="25">
        <f>LARGE(K184:K191,6)</f>
        <v>8</v>
      </c>
      <c r="N189" s="119" t="str">
        <f>IF(SUM(C184:C191)=0,"",VLOOKUP(M189,K184:L191,2,FALSE))</f>
        <v>Gabriele Silveri</v>
      </c>
    </row>
    <row r="190" spans="1:14" ht="12.75">
      <c r="A190" s="21" t="str">
        <f>iscritti!$C$34</f>
        <v>Gabriele Silveri</v>
      </c>
      <c r="B190" s="20"/>
      <c r="C190" s="22">
        <f t="shared" si="24"/>
        <v>5</v>
      </c>
      <c r="D190" s="23">
        <f t="shared" si="25"/>
        <v>7</v>
      </c>
      <c r="E190" s="23">
        <f>IF(E195&gt;D195,1,0)+IF(E200&gt;D200,1,0)+IF(E204&gt;D204,1,0)+IF(D208&gt;E208,1,0)+IF(E209&gt;D209,1,0)+IF(E214&gt;D214,1,0)+IF(E219&gt;D219,1,0)</f>
        <v>1</v>
      </c>
      <c r="F190" s="23">
        <f>IF(E195="",0,IF(E195=D195,1,0))+IF(E200="",0,IF(E200=D200,1,0))+IF(E204="",0,IF(E204=D204,1,0))+IF(D208="",0,IF(D208=E208,1,0))+IF(E209="",0,IF(E209=D209,1,0))+IF(E214="",0,IF(E214=D214,1,0))+IF(E219="",0,IF(E219=D219,1,0))</f>
        <v>2</v>
      </c>
      <c r="G190" s="23">
        <f>IF(E195&lt;D195,1,0)+IF(E200&lt;D200,1,0)+IF(E204&lt;D204,1,0)+IF(D208&lt;E208,1,0)+IF(E209&lt;D209,1,0)+IF(E214&lt;D214,1,0)+IF(E219&lt;D219,1,0)</f>
        <v>4</v>
      </c>
      <c r="H190" s="24">
        <f>+E195+E200+E204+D208+E209+E214+E219</f>
        <v>7</v>
      </c>
      <c r="I190" s="24">
        <f>+D195+D200+D204+E208+D209+D214+D219</f>
        <v>11</v>
      </c>
      <c r="J190" s="23">
        <f t="shared" si="26"/>
        <v>-4</v>
      </c>
      <c r="K190" s="25">
        <f t="shared" si="27"/>
        <v>8</v>
      </c>
      <c r="L190" s="25" t="str">
        <f t="shared" si="28"/>
        <v>Gabriele Silveri</v>
      </c>
      <c r="M190" s="25">
        <f>LARGE(K184:K191,7)</f>
        <v>6</v>
      </c>
      <c r="N190" s="119" t="str">
        <f>IF(SUM(C184:C191)=0,"",VLOOKUP(M190,K184:L191,2,FALSE))</f>
        <v>Mattia Stoto</v>
      </c>
    </row>
    <row r="191" spans="1:14" ht="12.75">
      <c r="A191" s="21" t="str">
        <f>iscritti!$C$38</f>
        <v>Enzo Giannarelli</v>
      </c>
      <c r="B191" s="20"/>
      <c r="C191" s="22">
        <f t="shared" si="24"/>
        <v>0</v>
      </c>
      <c r="D191" s="23">
        <f t="shared" si="25"/>
        <v>7</v>
      </c>
      <c r="E191" s="23">
        <f>IF(E196&gt;D196,1,0)+IF(E199&gt;D199,1,0)+IF(E203&gt;D203,1,0)+IF(E208&gt;D208,1,0)+IF(E210&gt;D210,1,0)+IF(E213&gt;D213,1,0)+IF(E220&gt;D220,1,0)</f>
        <v>0</v>
      </c>
      <c r="F191" s="23">
        <f>IF(E196="",0,IF(E196=D196,1,0))+IF(E199="",0,IF(E199=D199,1,0))+IF(E203="",0,IF(E203=D203,1,0))+IF(E208="",0,IF(E208=D208,1,0))+IF(E210="",0,IF(E210=D210,1,0))+IF(E213="",0,IF(E213=D213,1,0))+IF(E220="",0,IF(E220=D220,1,0))</f>
        <v>0</v>
      </c>
      <c r="G191" s="23">
        <f>IF(E196&lt;D196,1,0)+IF(E199&lt;D199,1,0)+IF(E203&lt;D203,1,0)+IF(E208&lt;D208,1,0)+IF(E210&lt;D210,1,0)+IF(E213&lt;D213,1,0)+IF(E220&lt;D220,1,0)</f>
        <v>7</v>
      </c>
      <c r="H191" s="24">
        <f>+E196+E199+E203+E208+E210+E213+E220</f>
        <v>0</v>
      </c>
      <c r="I191" s="24">
        <f>+D196+D199+D203+D208+D210+D213+D220</f>
        <v>35</v>
      </c>
      <c r="J191" s="23">
        <f t="shared" si="26"/>
        <v>-35</v>
      </c>
      <c r="K191" s="25">
        <f t="shared" si="27"/>
        <v>-35</v>
      </c>
      <c r="L191" s="25" t="str">
        <f t="shared" si="28"/>
        <v>Enzo Giannarelli</v>
      </c>
      <c r="M191" s="25">
        <f>LARGE(K184:K191,8)</f>
        <v>-35</v>
      </c>
      <c r="N191" s="119" t="str">
        <f>IF(SUM(C184:C191)=0,"",VLOOKUP(M191,K184:L191,2,FALSE))</f>
        <v>Enzo Giannarelli</v>
      </c>
    </row>
    <row r="192" spans="1:14" ht="13.5" thickBot="1">
      <c r="A192" s="16" t="s">
        <v>40</v>
      </c>
      <c r="B192" s="16"/>
      <c r="C192" s="18"/>
      <c r="D192" s="27" t="s">
        <v>41</v>
      </c>
      <c r="E192" s="28"/>
      <c r="F192" s="29"/>
      <c r="G192" s="30"/>
      <c r="H192" s="29"/>
      <c r="I192" s="18"/>
      <c r="J192" s="18"/>
      <c r="K192" s="18"/>
      <c r="L192" s="18"/>
      <c r="M192" s="18"/>
      <c r="N192" s="31" t="s">
        <v>42</v>
      </c>
    </row>
    <row r="193" spans="1:14" ht="13.5" thickBot="1">
      <c r="A193" s="32" t="str">
        <f>A184</f>
        <v>Massimiliano Croatti</v>
      </c>
      <c r="B193" s="32" t="str">
        <f>A188</f>
        <v>Simone Di Pierro</v>
      </c>
      <c r="C193" s="33"/>
      <c r="D193" s="34">
        <v>3</v>
      </c>
      <c r="E193" s="34">
        <v>1</v>
      </c>
      <c r="F193" s="35">
        <f>IF(D193&gt;E193,1,0)</f>
        <v>1</v>
      </c>
      <c r="G193" s="35">
        <f aca="true" t="shared" si="29" ref="G193:G220">IF(D193=E193,1,0)</f>
        <v>0</v>
      </c>
      <c r="H193" s="35">
        <f>IF(D193&lt;E193,1,0)</f>
        <v>0</v>
      </c>
      <c r="I193" s="35"/>
      <c r="J193" s="35"/>
      <c r="K193" s="35"/>
      <c r="L193" s="35"/>
      <c r="M193" s="35"/>
      <c r="N193" s="36" t="str">
        <f>A11</f>
        <v>Andrea Lampugnani</v>
      </c>
    </row>
    <row r="194" spans="1:14" ht="13.5" thickBot="1">
      <c r="A194" s="32" t="str">
        <f>A185</f>
        <v>Gianfranco Calonico</v>
      </c>
      <c r="B194" s="32" t="str">
        <f>A189</f>
        <v>Alessandro Mastopasqua</v>
      </c>
      <c r="C194" s="33"/>
      <c r="D194" s="34">
        <v>3</v>
      </c>
      <c r="E194" s="34">
        <v>0</v>
      </c>
      <c r="F194" s="35">
        <f>IF(D194&gt;E194,1,0)</f>
        <v>1</v>
      </c>
      <c r="G194" s="35">
        <f t="shared" si="29"/>
        <v>0</v>
      </c>
      <c r="H194" s="35">
        <f>IF(D194&lt;E194,1,0)</f>
        <v>0</v>
      </c>
      <c r="I194" s="35"/>
      <c r="J194" s="35"/>
      <c r="K194" s="35"/>
      <c r="L194" s="35"/>
      <c r="M194" s="35"/>
      <c r="N194" s="36" t="str">
        <f>A12</f>
        <v>Orlando De Luca</v>
      </c>
    </row>
    <row r="195" spans="1:14" ht="13.5" thickBot="1">
      <c r="A195" s="32" t="str">
        <f>A186</f>
        <v>Mattia Stoto</v>
      </c>
      <c r="B195" s="32" t="str">
        <f>A190</f>
        <v>Gabriele Silveri</v>
      </c>
      <c r="C195" s="33"/>
      <c r="D195" s="34">
        <v>0</v>
      </c>
      <c r="E195" s="34">
        <v>0</v>
      </c>
      <c r="F195" s="35">
        <f>IF(D195&gt;E195,1,0)</f>
        <v>0</v>
      </c>
      <c r="G195" s="35">
        <f t="shared" si="29"/>
        <v>1</v>
      </c>
      <c r="H195" s="35">
        <f>IF(D195&lt;E195,1,0)</f>
        <v>0</v>
      </c>
      <c r="I195" s="35"/>
      <c r="J195" s="35"/>
      <c r="K195" s="35"/>
      <c r="L195" s="35"/>
      <c r="M195" s="35"/>
      <c r="N195" s="36" t="str">
        <f>A13</f>
        <v>Emanuele Licheri</v>
      </c>
    </row>
    <row r="196" spans="1:14" ht="13.5" thickBot="1">
      <c r="A196" s="32" t="str">
        <f>A187</f>
        <v>Luca Gentile</v>
      </c>
      <c r="B196" s="32" t="str">
        <f>A191</f>
        <v>Enzo Giannarelli</v>
      </c>
      <c r="C196" s="33"/>
      <c r="D196" s="34">
        <v>5</v>
      </c>
      <c r="E196" s="34">
        <v>0</v>
      </c>
      <c r="F196" s="35">
        <f>IF(D196&gt;E196,1,0)</f>
        <v>1</v>
      </c>
      <c r="G196" s="35">
        <f t="shared" si="29"/>
        <v>0</v>
      </c>
      <c r="H196" s="35">
        <f>IF(D196&lt;E196,1,0)</f>
        <v>0</v>
      </c>
      <c r="I196" s="35"/>
      <c r="J196" s="35"/>
      <c r="K196" s="35"/>
      <c r="L196" s="35"/>
      <c r="M196" s="35"/>
      <c r="N196" s="36" t="str">
        <f>A14</f>
        <v>Edoardo Bellotto</v>
      </c>
    </row>
    <row r="197" spans="1:14" ht="13.5" thickBot="1">
      <c r="A197" s="32" t="str">
        <f>A184</f>
        <v>Massimiliano Croatti</v>
      </c>
      <c r="B197" s="32" t="str">
        <f>A187</f>
        <v>Luca Gentile</v>
      </c>
      <c r="C197" s="33"/>
      <c r="D197" s="34">
        <v>2</v>
      </c>
      <c r="E197" s="34">
        <v>0</v>
      </c>
      <c r="F197" s="35">
        <f>IF(D197&gt;E197,1,0)</f>
        <v>1</v>
      </c>
      <c r="G197" s="35">
        <f t="shared" si="29"/>
        <v>0</v>
      </c>
      <c r="H197" s="35">
        <f>IF(D197&lt;E197,1,0)</f>
        <v>0</v>
      </c>
      <c r="I197" s="35"/>
      <c r="J197" s="35"/>
      <c r="K197" s="35"/>
      <c r="L197" s="35"/>
      <c r="M197" s="35"/>
      <c r="N197" s="36" t="str">
        <f>A65</f>
        <v>Daniele Calcagno</v>
      </c>
    </row>
    <row r="198" spans="1:14" ht="13.5" thickBot="1">
      <c r="A198" s="32" t="str">
        <f>A185</f>
        <v>Gianfranco Calonico</v>
      </c>
      <c r="B198" s="32" t="str">
        <f>A186</f>
        <v>Mattia Stoto</v>
      </c>
      <c r="C198" s="33"/>
      <c r="D198" s="34">
        <v>4</v>
      </c>
      <c r="E198" s="34">
        <v>1</v>
      </c>
      <c r="F198" s="35">
        <f aca="true" t="shared" si="30" ref="F198:F220">IF(D198&gt;E198,1,0)</f>
        <v>1</v>
      </c>
      <c r="G198" s="35">
        <f t="shared" si="29"/>
        <v>0</v>
      </c>
      <c r="H198" s="35">
        <f aca="true" t="shared" si="31" ref="H198:H220">IF(D198&lt;E198,1,0)</f>
        <v>0</v>
      </c>
      <c r="I198" s="35"/>
      <c r="J198" s="35"/>
      <c r="K198" s="35"/>
      <c r="L198" s="35"/>
      <c r="M198" s="35"/>
      <c r="N198" s="36" t="str">
        <f>A66</f>
        <v>Fabio Stellato</v>
      </c>
    </row>
    <row r="199" spans="1:14" ht="13.5" thickBot="1">
      <c r="A199" s="32" t="str">
        <f>A188</f>
        <v>Simone Di Pierro</v>
      </c>
      <c r="B199" s="32" t="str">
        <f>A191</f>
        <v>Enzo Giannarelli</v>
      </c>
      <c r="C199" s="33"/>
      <c r="D199" s="34">
        <v>5</v>
      </c>
      <c r="E199" s="34">
        <v>0</v>
      </c>
      <c r="F199" s="35">
        <f t="shared" si="30"/>
        <v>1</v>
      </c>
      <c r="G199" s="35">
        <f t="shared" si="29"/>
        <v>0</v>
      </c>
      <c r="H199" s="35">
        <f t="shared" si="31"/>
        <v>0</v>
      </c>
      <c r="I199" s="35"/>
      <c r="J199" s="35"/>
      <c r="K199" s="35"/>
      <c r="L199" s="35"/>
      <c r="M199" s="35"/>
      <c r="N199" s="36" t="str">
        <f>A67</f>
        <v>Mario Corradi</v>
      </c>
    </row>
    <row r="200" spans="1:14" ht="13.5" thickBot="1">
      <c r="A200" s="32" t="str">
        <f>A189</f>
        <v>Alessandro Mastopasqua</v>
      </c>
      <c r="B200" s="32" t="str">
        <f>A190</f>
        <v>Gabriele Silveri</v>
      </c>
      <c r="C200" s="33"/>
      <c r="D200" s="34">
        <v>4</v>
      </c>
      <c r="E200" s="34">
        <v>0</v>
      </c>
      <c r="F200" s="35">
        <f t="shared" si="30"/>
        <v>1</v>
      </c>
      <c r="G200" s="35">
        <f t="shared" si="29"/>
        <v>0</v>
      </c>
      <c r="H200" s="35">
        <f t="shared" si="31"/>
        <v>0</v>
      </c>
      <c r="I200" s="35"/>
      <c r="J200" s="35"/>
      <c r="K200" s="35"/>
      <c r="L200" s="35"/>
      <c r="M200" s="35"/>
      <c r="N200" s="36" t="str">
        <f>A68</f>
        <v>Andrea Cucit</v>
      </c>
    </row>
    <row r="201" spans="1:14" ht="13.5" thickBot="1">
      <c r="A201" s="32" t="str">
        <f>A184</f>
        <v>Massimiliano Croatti</v>
      </c>
      <c r="B201" s="32" t="str">
        <f>A189</f>
        <v>Alessandro Mastopasqua</v>
      </c>
      <c r="C201" s="33"/>
      <c r="D201" s="34">
        <v>2</v>
      </c>
      <c r="E201" s="34">
        <v>0</v>
      </c>
      <c r="F201" s="35">
        <f t="shared" si="30"/>
        <v>1</v>
      </c>
      <c r="G201" s="35">
        <f t="shared" si="29"/>
        <v>0</v>
      </c>
      <c r="H201" s="35">
        <f t="shared" si="31"/>
        <v>0</v>
      </c>
      <c r="I201" s="35"/>
      <c r="J201" s="35"/>
      <c r="K201" s="35"/>
      <c r="L201" s="35"/>
      <c r="M201" s="35"/>
      <c r="N201" s="36" t="str">
        <f>A8</f>
        <v>Daniele Pochesci</v>
      </c>
    </row>
    <row r="202" spans="1:14" ht="13.5" thickBot="1">
      <c r="A202" s="32" t="str">
        <f>A185</f>
        <v>Gianfranco Calonico</v>
      </c>
      <c r="B202" s="32" t="str">
        <f>A188</f>
        <v>Simone Di Pierro</v>
      </c>
      <c r="C202" s="33"/>
      <c r="D202" s="34">
        <v>3</v>
      </c>
      <c r="E202" s="34">
        <v>0</v>
      </c>
      <c r="F202" s="35">
        <f t="shared" si="30"/>
        <v>1</v>
      </c>
      <c r="G202" s="35">
        <f t="shared" si="29"/>
        <v>0</v>
      </c>
      <c r="H202" s="35">
        <f t="shared" si="31"/>
        <v>0</v>
      </c>
      <c r="I202" s="35"/>
      <c r="J202" s="35"/>
      <c r="K202" s="35"/>
      <c r="L202" s="35"/>
      <c r="M202" s="35"/>
      <c r="N202" s="36" t="str">
        <f>A9</f>
        <v>Saverio Bari</v>
      </c>
    </row>
    <row r="203" spans="1:14" ht="13.5" thickBot="1">
      <c r="A203" s="32" t="str">
        <f>A186</f>
        <v>Mattia Stoto</v>
      </c>
      <c r="B203" s="32" t="str">
        <f>A191</f>
        <v>Enzo Giannarelli</v>
      </c>
      <c r="C203" s="33"/>
      <c r="D203" s="34">
        <v>5</v>
      </c>
      <c r="E203" s="34">
        <v>0</v>
      </c>
      <c r="F203" s="35">
        <f t="shared" si="30"/>
        <v>1</v>
      </c>
      <c r="G203" s="35">
        <f t="shared" si="29"/>
        <v>0</v>
      </c>
      <c r="H203" s="35">
        <f t="shared" si="31"/>
        <v>0</v>
      </c>
      <c r="I203" s="35"/>
      <c r="J203" s="35"/>
      <c r="K203" s="35"/>
      <c r="L203" s="35"/>
      <c r="M203" s="35"/>
      <c r="N203" s="36" t="str">
        <f>A10</f>
        <v>Fabrizio Fedele</v>
      </c>
    </row>
    <row r="204" spans="1:14" ht="13.5" thickBot="1">
      <c r="A204" s="32" t="str">
        <f>A187</f>
        <v>Luca Gentile</v>
      </c>
      <c r="B204" s="32" t="str">
        <f>A190</f>
        <v>Gabriele Silveri</v>
      </c>
      <c r="C204" s="33"/>
      <c r="D204" s="34">
        <v>3</v>
      </c>
      <c r="E204" s="34">
        <v>1</v>
      </c>
      <c r="F204" s="35">
        <f t="shared" si="30"/>
        <v>1</v>
      </c>
      <c r="G204" s="35">
        <f t="shared" si="29"/>
        <v>0</v>
      </c>
      <c r="H204" s="35">
        <f t="shared" si="31"/>
        <v>0</v>
      </c>
      <c r="I204" s="35"/>
      <c r="J204" s="35"/>
      <c r="K204" s="35"/>
      <c r="L204" s="35"/>
      <c r="M204" s="35"/>
      <c r="N204" s="36" t="str">
        <f>A11</f>
        <v>Andrea Lampugnani</v>
      </c>
    </row>
    <row r="205" spans="1:14" ht="13.5" thickBot="1">
      <c r="A205" s="32" t="str">
        <f>A184</f>
        <v>Massimiliano Croatti</v>
      </c>
      <c r="B205" s="32" t="str">
        <f>A185</f>
        <v>Gianfranco Calonico</v>
      </c>
      <c r="C205" s="33"/>
      <c r="D205" s="34">
        <v>3</v>
      </c>
      <c r="E205" s="34">
        <v>2</v>
      </c>
      <c r="F205" s="35">
        <f t="shared" si="30"/>
        <v>1</v>
      </c>
      <c r="G205" s="35">
        <f t="shared" si="29"/>
        <v>0</v>
      </c>
      <c r="H205" s="35">
        <f t="shared" si="31"/>
        <v>0</v>
      </c>
      <c r="I205" s="35"/>
      <c r="J205" s="35"/>
      <c r="K205" s="35"/>
      <c r="L205" s="35"/>
      <c r="M205" s="35"/>
      <c r="N205" s="36" t="str">
        <f>A62</f>
        <v>Lucio Canicchio</v>
      </c>
    </row>
    <row r="206" spans="1:14" ht="13.5" thickBot="1">
      <c r="A206" s="32" t="str">
        <f>A186</f>
        <v>Mattia Stoto</v>
      </c>
      <c r="B206" s="32" t="str">
        <f>A187</f>
        <v>Luca Gentile</v>
      </c>
      <c r="C206" s="33"/>
      <c r="D206" s="34">
        <v>0</v>
      </c>
      <c r="E206" s="34">
        <v>3</v>
      </c>
      <c r="F206" s="35">
        <f t="shared" si="30"/>
        <v>0</v>
      </c>
      <c r="G206" s="35">
        <f t="shared" si="29"/>
        <v>0</v>
      </c>
      <c r="H206" s="35">
        <f t="shared" si="31"/>
        <v>1</v>
      </c>
      <c r="I206" s="35"/>
      <c r="J206" s="35"/>
      <c r="K206" s="35"/>
      <c r="L206" s="35"/>
      <c r="M206" s="35"/>
      <c r="N206" s="36" t="str">
        <f>A63</f>
        <v>Andrea Di Vincenzo</v>
      </c>
    </row>
    <row r="207" spans="1:14" ht="13.5" thickBot="1">
      <c r="A207" s="32" t="str">
        <f>A188</f>
        <v>Simone Di Pierro</v>
      </c>
      <c r="B207" s="32" t="str">
        <f>A189</f>
        <v>Alessandro Mastopasqua</v>
      </c>
      <c r="C207" s="33"/>
      <c r="D207" s="34">
        <v>1</v>
      </c>
      <c r="E207" s="34">
        <v>4</v>
      </c>
      <c r="F207" s="35">
        <f t="shared" si="30"/>
        <v>0</v>
      </c>
      <c r="G207" s="35">
        <f t="shared" si="29"/>
        <v>0</v>
      </c>
      <c r="H207" s="35">
        <f t="shared" si="31"/>
        <v>1</v>
      </c>
      <c r="I207" s="35"/>
      <c r="J207" s="35"/>
      <c r="K207" s="35"/>
      <c r="L207" s="35"/>
      <c r="M207" s="35"/>
      <c r="N207" s="36" t="str">
        <f>A64</f>
        <v>Matteo Balboni</v>
      </c>
    </row>
    <row r="208" spans="1:14" ht="13.5" thickBot="1">
      <c r="A208" s="32" t="str">
        <f>A190</f>
        <v>Gabriele Silveri</v>
      </c>
      <c r="B208" s="32" t="str">
        <f>A191</f>
        <v>Enzo Giannarelli</v>
      </c>
      <c r="C208" s="33"/>
      <c r="D208" s="34">
        <v>5</v>
      </c>
      <c r="E208" s="34">
        <v>0</v>
      </c>
      <c r="F208" s="35">
        <f t="shared" si="30"/>
        <v>1</v>
      </c>
      <c r="G208" s="35">
        <f t="shared" si="29"/>
        <v>0</v>
      </c>
      <c r="H208" s="35">
        <f t="shared" si="31"/>
        <v>0</v>
      </c>
      <c r="I208" s="35"/>
      <c r="J208" s="35"/>
      <c r="K208" s="35"/>
      <c r="L208" s="35"/>
      <c r="M208" s="35"/>
      <c r="N208" s="36" t="str">
        <f>A65</f>
        <v>Daniele Calcagno</v>
      </c>
    </row>
    <row r="209" spans="1:14" ht="13.5" thickBot="1">
      <c r="A209" s="32" t="str">
        <f>A184</f>
        <v>Massimiliano Croatti</v>
      </c>
      <c r="B209" s="32" t="str">
        <f>A190</f>
        <v>Gabriele Silveri</v>
      </c>
      <c r="C209" s="33"/>
      <c r="D209" s="34">
        <v>3</v>
      </c>
      <c r="E209" s="34">
        <v>1</v>
      </c>
      <c r="F209" s="35">
        <f t="shared" si="30"/>
        <v>1</v>
      </c>
      <c r="G209" s="35">
        <f t="shared" si="29"/>
        <v>0</v>
      </c>
      <c r="H209" s="35">
        <f t="shared" si="31"/>
        <v>0</v>
      </c>
      <c r="I209" s="35"/>
      <c r="J209" s="35"/>
      <c r="K209" s="35"/>
      <c r="L209" s="35"/>
      <c r="M209" s="35"/>
      <c r="N209" s="36" t="str">
        <f>A14</f>
        <v>Edoardo Bellotto</v>
      </c>
    </row>
    <row r="210" spans="1:14" ht="13.5" thickBot="1">
      <c r="A210" s="32" t="str">
        <f>A185</f>
        <v>Gianfranco Calonico</v>
      </c>
      <c r="B210" s="32" t="str">
        <f>A191</f>
        <v>Enzo Giannarelli</v>
      </c>
      <c r="C210" s="33"/>
      <c r="D210" s="34">
        <v>5</v>
      </c>
      <c r="E210" s="34">
        <v>0</v>
      </c>
      <c r="F210" s="35">
        <f t="shared" si="30"/>
        <v>1</v>
      </c>
      <c r="G210" s="35">
        <f t="shared" si="29"/>
        <v>0</v>
      </c>
      <c r="H210" s="35">
        <f t="shared" si="31"/>
        <v>0</v>
      </c>
      <c r="I210" s="35"/>
      <c r="J210" s="35"/>
      <c r="K210" s="35"/>
      <c r="L210" s="35"/>
      <c r="M210" s="35"/>
      <c r="N210" s="36" t="str">
        <f>A13</f>
        <v>Emanuele Licheri</v>
      </c>
    </row>
    <row r="211" spans="1:14" ht="13.5" thickBot="1">
      <c r="A211" s="32" t="str">
        <f>A186</f>
        <v>Mattia Stoto</v>
      </c>
      <c r="B211" s="32" t="str">
        <f>A188</f>
        <v>Simone Di Pierro</v>
      </c>
      <c r="C211" s="33"/>
      <c r="D211" s="34">
        <v>1</v>
      </c>
      <c r="E211" s="34">
        <v>2</v>
      </c>
      <c r="F211" s="35">
        <f t="shared" si="30"/>
        <v>0</v>
      </c>
      <c r="G211" s="35">
        <f t="shared" si="29"/>
        <v>0</v>
      </c>
      <c r="H211" s="35">
        <f t="shared" si="31"/>
        <v>1</v>
      </c>
      <c r="I211" s="35"/>
      <c r="J211" s="35"/>
      <c r="K211" s="35"/>
      <c r="L211" s="35"/>
      <c r="M211" s="35"/>
      <c r="N211" s="36" t="str">
        <f>A12</f>
        <v>Orlando De Luca</v>
      </c>
    </row>
    <row r="212" spans="1:14" ht="13.5" thickBot="1">
      <c r="A212" s="32" t="str">
        <f>A187</f>
        <v>Luca Gentile</v>
      </c>
      <c r="B212" s="32" t="str">
        <f>A189</f>
        <v>Alessandro Mastopasqua</v>
      </c>
      <c r="C212" s="33"/>
      <c r="D212" s="34">
        <v>2</v>
      </c>
      <c r="E212" s="34">
        <v>1</v>
      </c>
      <c r="F212" s="35">
        <f t="shared" si="30"/>
        <v>1</v>
      </c>
      <c r="G212" s="35">
        <f t="shared" si="29"/>
        <v>0</v>
      </c>
      <c r="H212" s="35">
        <f t="shared" si="31"/>
        <v>0</v>
      </c>
      <c r="I212" s="35"/>
      <c r="J212" s="35"/>
      <c r="K212" s="35"/>
      <c r="L212" s="35"/>
      <c r="M212" s="35"/>
      <c r="N212" s="36" t="str">
        <f>A11</f>
        <v>Andrea Lampugnani</v>
      </c>
    </row>
    <row r="213" spans="1:14" ht="13.5" thickBot="1">
      <c r="A213" s="32" t="str">
        <f>A184</f>
        <v>Massimiliano Croatti</v>
      </c>
      <c r="B213" s="32" t="str">
        <f>A191</f>
        <v>Enzo Giannarelli</v>
      </c>
      <c r="C213" s="33"/>
      <c r="D213" s="34">
        <v>5</v>
      </c>
      <c r="E213" s="34">
        <v>0</v>
      </c>
      <c r="F213" s="35">
        <f t="shared" si="30"/>
        <v>1</v>
      </c>
      <c r="G213" s="35">
        <f t="shared" si="29"/>
        <v>0</v>
      </c>
      <c r="H213" s="35">
        <f t="shared" si="31"/>
        <v>0</v>
      </c>
      <c r="I213" s="35"/>
      <c r="J213" s="35"/>
      <c r="K213" s="35"/>
      <c r="L213" s="35"/>
      <c r="M213" s="35"/>
      <c r="N213" s="36" t="str">
        <f>A68</f>
        <v>Andrea Cucit</v>
      </c>
    </row>
    <row r="214" spans="1:14" ht="13.5" thickBot="1">
      <c r="A214" s="32" t="str">
        <f>A185</f>
        <v>Gianfranco Calonico</v>
      </c>
      <c r="B214" s="32" t="str">
        <f>A190</f>
        <v>Gabriele Silveri</v>
      </c>
      <c r="C214" s="37"/>
      <c r="D214" s="34">
        <v>1</v>
      </c>
      <c r="E214" s="34">
        <v>0</v>
      </c>
      <c r="F214" s="35">
        <f t="shared" si="30"/>
        <v>1</v>
      </c>
      <c r="G214" s="35">
        <f t="shared" si="29"/>
        <v>0</v>
      </c>
      <c r="H214" s="35">
        <f t="shared" si="31"/>
        <v>0</v>
      </c>
      <c r="I214" s="35"/>
      <c r="J214" s="35"/>
      <c r="K214" s="35"/>
      <c r="L214" s="35"/>
      <c r="M214" s="35"/>
      <c r="N214" s="36" t="str">
        <f>A67</f>
        <v>Mario Corradi</v>
      </c>
    </row>
    <row r="215" spans="1:14" ht="13.5" thickBot="1">
      <c r="A215" s="32" t="str">
        <f>A186</f>
        <v>Mattia Stoto</v>
      </c>
      <c r="B215" s="32" t="str">
        <f>A189</f>
        <v>Alessandro Mastopasqua</v>
      </c>
      <c r="C215" s="37"/>
      <c r="D215" s="34">
        <v>1</v>
      </c>
      <c r="E215" s="34">
        <v>3</v>
      </c>
      <c r="F215" s="35">
        <f t="shared" si="30"/>
        <v>0</v>
      </c>
      <c r="G215" s="35">
        <f t="shared" si="29"/>
        <v>0</v>
      </c>
      <c r="H215" s="35">
        <f t="shared" si="31"/>
        <v>1</v>
      </c>
      <c r="I215" s="35"/>
      <c r="J215" s="35"/>
      <c r="K215" s="35"/>
      <c r="L215" s="35"/>
      <c r="M215" s="35"/>
      <c r="N215" s="36" t="str">
        <f>A66</f>
        <v>Fabio Stellato</v>
      </c>
    </row>
    <row r="216" spans="1:14" ht="13.5" thickBot="1">
      <c r="A216" s="32" t="str">
        <f>A187</f>
        <v>Luca Gentile</v>
      </c>
      <c r="B216" s="32" t="str">
        <f>A188</f>
        <v>Simone Di Pierro</v>
      </c>
      <c r="C216" s="37"/>
      <c r="D216" s="34">
        <v>1</v>
      </c>
      <c r="E216" s="34">
        <v>0</v>
      </c>
      <c r="F216" s="35">
        <f t="shared" si="30"/>
        <v>1</v>
      </c>
      <c r="G216" s="35">
        <f t="shared" si="29"/>
        <v>0</v>
      </c>
      <c r="H216" s="35">
        <f t="shared" si="31"/>
        <v>0</v>
      </c>
      <c r="I216" s="35"/>
      <c r="J216" s="35"/>
      <c r="K216" s="35"/>
      <c r="L216" s="35"/>
      <c r="M216" s="35"/>
      <c r="N216" s="36" t="str">
        <f>A65</f>
        <v>Daniele Calcagno</v>
      </c>
    </row>
    <row r="217" spans="1:14" ht="13.5" thickBot="1">
      <c r="A217" s="32" t="str">
        <f>A184</f>
        <v>Massimiliano Croatti</v>
      </c>
      <c r="B217" s="32" t="str">
        <f>A186</f>
        <v>Mattia Stoto</v>
      </c>
      <c r="C217" s="37"/>
      <c r="D217" s="34">
        <v>2</v>
      </c>
      <c r="E217" s="34">
        <v>0</v>
      </c>
      <c r="F217" s="35">
        <f t="shared" si="30"/>
        <v>1</v>
      </c>
      <c r="G217" s="35">
        <f t="shared" si="29"/>
        <v>0</v>
      </c>
      <c r="H217" s="35">
        <f t="shared" si="31"/>
        <v>0</v>
      </c>
      <c r="I217" s="35"/>
      <c r="J217" s="35"/>
      <c r="K217" s="35"/>
      <c r="L217" s="35"/>
      <c r="M217" s="35"/>
      <c r="N217" s="36" t="str">
        <f>A11</f>
        <v>Andrea Lampugnani</v>
      </c>
    </row>
    <row r="218" spans="1:14" ht="13.5" thickBot="1">
      <c r="A218" s="32" t="str">
        <f>A185</f>
        <v>Gianfranco Calonico</v>
      </c>
      <c r="B218" s="32" t="str">
        <f>A187</f>
        <v>Luca Gentile</v>
      </c>
      <c r="C218" s="33"/>
      <c r="D218" s="34">
        <v>5</v>
      </c>
      <c r="E218" s="34">
        <v>0</v>
      </c>
      <c r="F218" s="35">
        <f t="shared" si="30"/>
        <v>1</v>
      </c>
      <c r="G218" s="35">
        <f t="shared" si="29"/>
        <v>0</v>
      </c>
      <c r="H218" s="35">
        <f t="shared" si="31"/>
        <v>0</v>
      </c>
      <c r="I218" s="35"/>
      <c r="J218" s="35"/>
      <c r="K218" s="35"/>
      <c r="L218" s="35"/>
      <c r="M218" s="35"/>
      <c r="N218" s="36" t="str">
        <f>A10</f>
        <v>Fabrizio Fedele</v>
      </c>
    </row>
    <row r="219" spans="1:14" ht="13.5" thickBot="1">
      <c r="A219" s="32" t="str">
        <f>A188</f>
        <v>Simone Di Pierro</v>
      </c>
      <c r="B219" s="32" t="str">
        <f>A190</f>
        <v>Gabriele Silveri</v>
      </c>
      <c r="C219" s="37"/>
      <c r="D219" s="34">
        <v>0</v>
      </c>
      <c r="E219" s="34">
        <v>0</v>
      </c>
      <c r="F219" s="35">
        <f t="shared" si="30"/>
        <v>0</v>
      </c>
      <c r="G219" s="35">
        <f t="shared" si="29"/>
        <v>1</v>
      </c>
      <c r="H219" s="35">
        <f t="shared" si="31"/>
        <v>0</v>
      </c>
      <c r="I219" s="35"/>
      <c r="J219" s="35"/>
      <c r="K219" s="35"/>
      <c r="L219" s="35"/>
      <c r="M219" s="35"/>
      <c r="N219" s="36" t="str">
        <f>A9</f>
        <v>Saverio Bari</v>
      </c>
    </row>
    <row r="220" spans="1:14" ht="13.5" thickBot="1">
      <c r="A220" s="32" t="str">
        <f>A189</f>
        <v>Alessandro Mastopasqua</v>
      </c>
      <c r="B220" s="32" t="str">
        <f>A191</f>
        <v>Enzo Giannarelli</v>
      </c>
      <c r="C220" s="37"/>
      <c r="D220" s="34">
        <v>5</v>
      </c>
      <c r="E220" s="34">
        <v>0</v>
      </c>
      <c r="F220" s="35">
        <f t="shared" si="30"/>
        <v>1</v>
      </c>
      <c r="G220" s="35">
        <f t="shared" si="29"/>
        <v>0</v>
      </c>
      <c r="H220" s="35">
        <f t="shared" si="31"/>
        <v>0</v>
      </c>
      <c r="I220" s="35"/>
      <c r="J220" s="35"/>
      <c r="K220" s="35"/>
      <c r="L220" s="35"/>
      <c r="M220" s="35"/>
      <c r="N220" s="36" t="str">
        <f>A8</f>
        <v>Daniele Pochesci</v>
      </c>
    </row>
    <row r="221" spans="1:14" ht="12.75">
      <c r="A221" s="52"/>
      <c r="B221" s="52"/>
      <c r="C221" s="37"/>
      <c r="D221" s="37"/>
      <c r="E221" s="37"/>
      <c r="F221" s="35"/>
      <c r="G221" s="35"/>
      <c r="H221" s="35"/>
      <c r="I221" s="35"/>
      <c r="J221" s="35"/>
      <c r="K221" s="35"/>
      <c r="L221" s="35"/>
      <c r="M221" s="35"/>
      <c r="N221" s="20"/>
    </row>
    <row r="222" spans="1:14" ht="12.75">
      <c r="A222" s="52"/>
      <c r="B222" s="52"/>
      <c r="C222" s="37"/>
      <c r="D222" s="37"/>
      <c r="E222" s="37"/>
      <c r="F222" s="35"/>
      <c r="G222" s="35"/>
      <c r="H222" s="35"/>
      <c r="I222" s="35"/>
      <c r="J222" s="35"/>
      <c r="K222" s="35"/>
      <c r="L222" s="35"/>
      <c r="M222" s="35"/>
      <c r="N222" s="20"/>
    </row>
    <row r="223" spans="1:14" ht="12.75">
      <c r="A223" s="52"/>
      <c r="B223" s="52"/>
      <c r="C223" s="37"/>
      <c r="D223" s="37"/>
      <c r="E223" s="37"/>
      <c r="F223" s="35"/>
      <c r="G223" s="35"/>
      <c r="H223" s="35"/>
      <c r="I223" s="35"/>
      <c r="J223" s="35"/>
      <c r="K223" s="35"/>
      <c r="L223" s="35"/>
      <c r="M223" s="35"/>
      <c r="N223" s="20"/>
    </row>
    <row r="224" spans="1:14" ht="12.75">
      <c r="A224" s="52"/>
      <c r="B224" s="52"/>
      <c r="C224" s="37"/>
      <c r="D224" s="37"/>
      <c r="E224" s="37"/>
      <c r="F224" s="35"/>
      <c r="G224" s="35"/>
      <c r="H224" s="35"/>
      <c r="I224" s="35"/>
      <c r="J224" s="35"/>
      <c r="K224" s="35"/>
      <c r="L224" s="35"/>
      <c r="M224" s="35"/>
      <c r="N224" s="20"/>
    </row>
    <row r="225" spans="1:14" ht="12.75">
      <c r="A225" s="52"/>
      <c r="B225" s="52"/>
      <c r="C225" s="37"/>
      <c r="D225" s="37"/>
      <c r="E225" s="37"/>
      <c r="F225" s="35"/>
      <c r="G225" s="35"/>
      <c r="H225" s="35"/>
      <c r="I225" s="35"/>
      <c r="J225" s="35"/>
      <c r="K225" s="35"/>
      <c r="L225" s="35"/>
      <c r="M225" s="35"/>
      <c r="N225" s="20"/>
    </row>
    <row r="226" spans="1:14" ht="12.75">
      <c r="A226" s="52"/>
      <c r="B226" s="52"/>
      <c r="C226" s="37"/>
      <c r="D226" s="37"/>
      <c r="E226" s="37"/>
      <c r="F226" s="35"/>
      <c r="G226" s="35"/>
      <c r="H226" s="35"/>
      <c r="I226" s="35"/>
      <c r="J226" s="35"/>
      <c r="K226" s="35"/>
      <c r="L226" s="35"/>
      <c r="M226" s="35"/>
      <c r="N226" s="20"/>
    </row>
    <row r="227" spans="1:14" ht="12.75">
      <c r="A227" s="52"/>
      <c r="B227" s="52"/>
      <c r="C227" s="37"/>
      <c r="D227" s="37"/>
      <c r="E227" s="37"/>
      <c r="F227" s="35"/>
      <c r="G227" s="35"/>
      <c r="H227" s="35"/>
      <c r="I227" s="35"/>
      <c r="J227" s="35"/>
      <c r="K227" s="35"/>
      <c r="L227" s="35"/>
      <c r="M227" s="35"/>
      <c r="N227" s="20"/>
    </row>
    <row r="228" spans="1:14" ht="12.75">
      <c r="A228" s="52"/>
      <c r="B228" s="52"/>
      <c r="C228" s="37"/>
      <c r="D228" s="37"/>
      <c r="E228" s="37"/>
      <c r="F228" s="35"/>
      <c r="G228" s="35"/>
      <c r="H228" s="35"/>
      <c r="I228" s="35"/>
      <c r="J228" s="35"/>
      <c r="K228" s="35"/>
      <c r="L228" s="35"/>
      <c r="M228" s="35"/>
      <c r="N228" s="20"/>
    </row>
    <row r="229" spans="1:14" ht="12.75">
      <c r="A229" s="52"/>
      <c r="B229" s="52"/>
      <c r="C229" s="37"/>
      <c r="D229" s="37"/>
      <c r="E229" s="37"/>
      <c r="F229" s="35"/>
      <c r="G229" s="35"/>
      <c r="H229" s="35"/>
      <c r="I229" s="35"/>
      <c r="J229" s="35"/>
      <c r="K229" s="35"/>
      <c r="L229" s="35"/>
      <c r="M229" s="35"/>
      <c r="N229" s="20"/>
    </row>
    <row r="230" spans="1:14" ht="12.75">
      <c r="A230" s="52"/>
      <c r="B230" s="52"/>
      <c r="C230" s="37"/>
      <c r="D230" s="37"/>
      <c r="E230" s="37"/>
      <c r="F230" s="35"/>
      <c r="G230" s="35"/>
      <c r="H230" s="35"/>
      <c r="I230" s="35"/>
      <c r="J230" s="35"/>
      <c r="K230" s="35"/>
      <c r="L230" s="35"/>
      <c r="M230" s="35"/>
      <c r="N230" s="20"/>
    </row>
    <row r="231" spans="1:14" ht="12.75">
      <c r="A231" s="52"/>
      <c r="B231" s="52"/>
      <c r="C231" s="37"/>
      <c r="D231" s="37"/>
      <c r="E231" s="37"/>
      <c r="F231" s="35"/>
      <c r="G231" s="35"/>
      <c r="H231" s="35"/>
      <c r="I231" s="35"/>
      <c r="J231" s="35"/>
      <c r="K231" s="35"/>
      <c r="L231" s="35"/>
      <c r="M231" s="35"/>
      <c r="N231" s="20"/>
    </row>
    <row r="232" spans="1:14" ht="12.75">
      <c r="A232" s="52"/>
      <c r="B232" s="52"/>
      <c r="C232" s="37"/>
      <c r="D232" s="37"/>
      <c r="E232" s="37"/>
      <c r="F232" s="35"/>
      <c r="G232" s="35"/>
      <c r="H232" s="35"/>
      <c r="I232" s="35"/>
      <c r="J232" s="35"/>
      <c r="K232" s="35"/>
      <c r="L232" s="35"/>
      <c r="M232" s="35"/>
      <c r="N232" s="20"/>
    </row>
    <row r="233" spans="1:14" ht="12.75">
      <c r="A233" s="52"/>
      <c r="B233" s="52"/>
      <c r="C233" s="37"/>
      <c r="D233" s="37"/>
      <c r="E233" s="37"/>
      <c r="F233" s="35"/>
      <c r="G233" s="35"/>
      <c r="H233" s="35"/>
      <c r="I233" s="35"/>
      <c r="J233" s="35"/>
      <c r="K233" s="35"/>
      <c r="L233" s="35"/>
      <c r="M233" s="35"/>
      <c r="N233" s="20"/>
    </row>
    <row r="234" spans="1:14" ht="12.75">
      <c r="A234" s="52"/>
      <c r="B234" s="52"/>
      <c r="C234" s="37"/>
      <c r="D234" s="37"/>
      <c r="E234" s="37"/>
      <c r="F234" s="35"/>
      <c r="G234" s="35"/>
      <c r="H234" s="35"/>
      <c r="I234" s="35"/>
      <c r="J234" s="35"/>
      <c r="K234" s="35"/>
      <c r="L234" s="35"/>
      <c r="M234" s="35"/>
      <c r="N234" s="20"/>
    </row>
    <row r="235" spans="1:14" ht="12.75">
      <c r="A235" s="52"/>
      <c r="B235" s="52"/>
      <c r="C235" s="37"/>
      <c r="D235" s="37"/>
      <c r="E235" s="37"/>
      <c r="F235" s="35"/>
      <c r="G235" s="35"/>
      <c r="H235" s="35"/>
      <c r="I235" s="35"/>
      <c r="J235" s="35"/>
      <c r="K235" s="35"/>
      <c r="L235" s="35"/>
      <c r="M235" s="35"/>
      <c r="N235" s="20"/>
    </row>
    <row r="236" spans="1:14" ht="12.75">
      <c r="A236" s="52"/>
      <c r="B236" s="52"/>
      <c r="C236" s="37"/>
      <c r="D236" s="37"/>
      <c r="E236" s="37"/>
      <c r="F236" s="35"/>
      <c r="G236" s="35"/>
      <c r="H236" s="35"/>
      <c r="I236" s="35"/>
      <c r="J236" s="35"/>
      <c r="K236" s="35"/>
      <c r="L236" s="35"/>
      <c r="M236" s="35"/>
      <c r="N236" s="20"/>
    </row>
    <row r="237" spans="1:14" ht="12.75">
      <c r="A237" s="52"/>
      <c r="B237" s="52"/>
      <c r="C237" s="37"/>
      <c r="D237" s="37"/>
      <c r="E237" s="37"/>
      <c r="F237" s="35"/>
      <c r="G237" s="35"/>
      <c r="H237" s="35"/>
      <c r="I237" s="35"/>
      <c r="J237" s="35"/>
      <c r="K237" s="35"/>
      <c r="L237" s="35"/>
      <c r="M237" s="35"/>
      <c r="N237" s="20"/>
    </row>
    <row r="238" spans="1:14" ht="12.75">
      <c r="A238" s="52"/>
      <c r="B238" s="52"/>
      <c r="C238" s="37"/>
      <c r="D238" s="37"/>
      <c r="E238" s="37"/>
      <c r="F238" s="35"/>
      <c r="G238" s="35"/>
      <c r="H238" s="35"/>
      <c r="I238" s="35"/>
      <c r="J238" s="35"/>
      <c r="K238" s="35"/>
      <c r="L238" s="35"/>
      <c r="M238" s="35"/>
      <c r="N238" s="20"/>
    </row>
    <row r="239" spans="1:14" ht="12.75">
      <c r="A239" s="52"/>
      <c r="B239" s="52"/>
      <c r="C239" s="37"/>
      <c r="D239" s="37"/>
      <c r="E239" s="37"/>
      <c r="F239" s="35"/>
      <c r="G239" s="35"/>
      <c r="H239" s="35"/>
      <c r="I239" s="35"/>
      <c r="J239" s="35"/>
      <c r="K239" s="35"/>
      <c r="L239" s="35"/>
      <c r="M239" s="35"/>
      <c r="N239" s="20"/>
    </row>
    <row r="240" spans="1:14" ht="12.75">
      <c r="A240" s="52"/>
      <c r="B240" s="52"/>
      <c r="C240" s="37"/>
      <c r="D240" s="37"/>
      <c r="E240" s="37"/>
      <c r="F240" s="35"/>
      <c r="G240" s="35"/>
      <c r="H240" s="35"/>
      <c r="I240" s="35"/>
      <c r="J240" s="35"/>
      <c r="K240" s="35"/>
      <c r="L240" s="35"/>
      <c r="M240" s="35"/>
      <c r="N240" s="20"/>
    </row>
    <row r="241" spans="1:14" ht="12.75">
      <c r="A241" s="52"/>
      <c r="B241" s="52"/>
      <c r="C241" s="37"/>
      <c r="D241" s="37"/>
      <c r="E241" s="37"/>
      <c r="F241" s="35"/>
      <c r="G241" s="35"/>
      <c r="H241" s="35"/>
      <c r="I241" s="35"/>
      <c r="J241" s="35"/>
      <c r="K241" s="35"/>
      <c r="L241" s="35"/>
      <c r="M241" s="35"/>
      <c r="N241" s="53"/>
    </row>
    <row r="243" spans="1:14" ht="19.5">
      <c r="A243" s="54" t="s">
        <v>49</v>
      </c>
      <c r="B243" s="45"/>
      <c r="C243" s="45"/>
      <c r="D243" s="45"/>
      <c r="E243" s="45"/>
      <c r="F243" s="45"/>
      <c r="G243" s="55"/>
      <c r="H243" s="56"/>
      <c r="I243" s="56"/>
      <c r="J243" s="56"/>
      <c r="K243" s="56"/>
      <c r="L243" s="56"/>
      <c r="M243" s="56"/>
      <c r="N243" s="56"/>
    </row>
    <row r="244" spans="1:14" ht="13.5" thickBot="1">
      <c r="A244" s="57" t="s">
        <v>46</v>
      </c>
      <c r="B244" s="57" t="s">
        <v>47</v>
      </c>
      <c r="C244" s="49"/>
      <c r="D244" s="165" t="s">
        <v>41</v>
      </c>
      <c r="E244" s="165"/>
      <c r="F244" s="166" t="s">
        <v>48</v>
      </c>
      <c r="G244" s="166"/>
      <c r="H244" s="166"/>
      <c r="I244" s="166"/>
      <c r="J244" s="166"/>
      <c r="K244" s="50"/>
      <c r="L244" s="50"/>
      <c r="M244" s="50"/>
      <c r="N244" s="57" t="s">
        <v>42</v>
      </c>
    </row>
    <row r="245" spans="1:14" ht="13.5" thickBot="1">
      <c r="A245" s="59" t="str">
        <f>N8</f>
        <v>Daniele Pochesci</v>
      </c>
      <c r="B245" s="59" t="str">
        <f>N124</f>
        <v>Alex Iorio</v>
      </c>
      <c r="C245" s="61" t="s">
        <v>304</v>
      </c>
      <c r="D245" s="62">
        <v>5</v>
      </c>
      <c r="E245" s="62">
        <v>3</v>
      </c>
      <c r="F245" s="163" t="str">
        <f>IF(D245&gt;E245,A245,IF(OR(D245=E245),"Spareggio",B245))</f>
        <v>Daniele Pochesci</v>
      </c>
      <c r="G245" s="164"/>
      <c r="H245" s="164"/>
      <c r="I245" s="164"/>
      <c r="J245" s="164"/>
      <c r="K245" s="63"/>
      <c r="L245" s="63"/>
      <c r="M245" s="63"/>
      <c r="N245" s="64" t="s">
        <v>121</v>
      </c>
    </row>
    <row r="246" spans="1:14" ht="13.5" thickBot="1">
      <c r="A246" s="59" t="str">
        <f>N184</f>
        <v>Massimiliano Croatti</v>
      </c>
      <c r="B246" s="59" t="str">
        <f>N63</f>
        <v>Lucio Canicchio</v>
      </c>
      <c r="C246" s="65"/>
      <c r="D246" s="66">
        <v>1</v>
      </c>
      <c r="E246" s="66">
        <v>2</v>
      </c>
      <c r="F246" s="163" t="str">
        <f>IF(D246&gt;E246,A246,IF(OR(D246=E246),"Spareggio",B246))</f>
        <v>Lucio Canicchio</v>
      </c>
      <c r="G246" s="164"/>
      <c r="H246" s="164"/>
      <c r="I246" s="164"/>
      <c r="J246" s="164"/>
      <c r="K246" s="63"/>
      <c r="L246" s="63"/>
      <c r="M246" s="63"/>
      <c r="N246" s="64" t="str">
        <f>N65</f>
        <v>Matteo Balboni</v>
      </c>
    </row>
    <row r="247" spans="1:14" ht="13.5" thickBot="1">
      <c r="A247" s="67" t="str">
        <f>N123</f>
        <v>Massimo Bolognino</v>
      </c>
      <c r="B247" s="59" t="str">
        <f>N9</f>
        <v>Saverio Bari</v>
      </c>
      <c r="C247" s="96" t="s">
        <v>263</v>
      </c>
      <c r="D247" s="68">
        <v>2</v>
      </c>
      <c r="E247" s="68">
        <v>1</v>
      </c>
      <c r="F247" s="163" t="str">
        <f>IF(D247&gt;E247,A247,IF(OR(D247=E247),"Spareggio",B247))</f>
        <v>Massimo Bolognino</v>
      </c>
      <c r="G247" s="164"/>
      <c r="H247" s="164"/>
      <c r="I247" s="164"/>
      <c r="J247" s="164"/>
      <c r="K247" s="63"/>
      <c r="L247" s="63"/>
      <c r="M247" s="63"/>
      <c r="N247" s="64" t="s">
        <v>83</v>
      </c>
    </row>
    <row r="248" spans="1:14" ht="13.5" thickBot="1">
      <c r="A248" s="67" t="str">
        <f>N62</f>
        <v>Andrea Di Vincenzo</v>
      </c>
      <c r="B248" s="59" t="str">
        <f>N185</f>
        <v>Gianfranco Calonico</v>
      </c>
      <c r="D248" s="68">
        <v>3</v>
      </c>
      <c r="E248" s="68">
        <v>2</v>
      </c>
      <c r="F248" s="163" t="str">
        <f>IF(D248&gt;E248,A248,IF(OR(D248=E248),"Spareggio",B248))</f>
        <v>Andrea Di Vincenzo</v>
      </c>
      <c r="G248" s="164"/>
      <c r="H248" s="164"/>
      <c r="I248" s="164"/>
      <c r="J248" s="164"/>
      <c r="K248" s="63"/>
      <c r="L248" s="63"/>
      <c r="M248" s="63"/>
      <c r="N248" s="64" t="str">
        <f>N187</f>
        <v>Luca Gentile</v>
      </c>
    </row>
    <row r="249" spans="1:14" ht="12.75">
      <c r="A249" s="52"/>
      <c r="B249" s="52"/>
      <c r="C249" s="37"/>
      <c r="D249" s="37"/>
      <c r="E249" s="37"/>
      <c r="F249" s="35"/>
      <c r="G249" s="35"/>
      <c r="H249" s="35"/>
      <c r="I249" s="35"/>
      <c r="J249" s="35"/>
      <c r="K249" s="35"/>
      <c r="L249" s="35"/>
      <c r="M249" s="35"/>
      <c r="N249" s="51"/>
    </row>
    <row r="250" spans="1:14" ht="19.5">
      <c r="A250" s="54" t="s">
        <v>50</v>
      </c>
      <c r="B250" s="45"/>
      <c r="C250" s="45"/>
      <c r="D250" s="45"/>
      <c r="E250" s="45"/>
      <c r="F250" s="45"/>
      <c r="G250" s="55"/>
      <c r="H250" s="56"/>
      <c r="I250" s="56"/>
      <c r="J250" s="56"/>
      <c r="K250" s="56"/>
      <c r="L250" s="56"/>
      <c r="M250" s="56"/>
      <c r="N250" s="56"/>
    </row>
    <row r="251" spans="1:14" ht="13.5" thickBot="1">
      <c r="A251" s="57" t="s">
        <v>46</v>
      </c>
      <c r="B251" s="57" t="s">
        <v>47</v>
      </c>
      <c r="C251" s="49"/>
      <c r="D251" s="165" t="s">
        <v>41</v>
      </c>
      <c r="E251" s="165"/>
      <c r="F251" s="166" t="s">
        <v>48</v>
      </c>
      <c r="G251" s="166"/>
      <c r="H251" s="166"/>
      <c r="I251" s="166"/>
      <c r="J251" s="166"/>
      <c r="K251" s="50"/>
      <c r="L251" s="50"/>
      <c r="M251" s="50"/>
      <c r="N251" s="57" t="s">
        <v>42</v>
      </c>
    </row>
    <row r="252" spans="1:14" ht="13.5" thickBot="1">
      <c r="A252" s="59" t="str">
        <f>F245</f>
        <v>Daniele Pochesci</v>
      </c>
      <c r="B252" s="59" t="str">
        <f>F246</f>
        <v>Lucio Canicchio</v>
      </c>
      <c r="C252" s="61"/>
      <c r="D252" s="62">
        <v>2</v>
      </c>
      <c r="E252" s="62">
        <v>1</v>
      </c>
      <c r="F252" s="163" t="str">
        <f>IF(D252&gt;E252,A252,IF(OR(D252=E252),"Spareggio",B252))</f>
        <v>Daniele Pochesci</v>
      </c>
      <c r="G252" s="164"/>
      <c r="H252" s="164"/>
      <c r="I252" s="164"/>
      <c r="J252" s="164"/>
      <c r="K252" s="63"/>
      <c r="L252" s="63"/>
      <c r="M252" s="63"/>
      <c r="N252" s="64" t="str">
        <f>IF(D245&lt;E245,A245,IF(OR(D245=E245),"Spareggio",B245))</f>
        <v>Alex Iorio</v>
      </c>
    </row>
    <row r="253" spans="1:14" ht="13.5" thickBot="1">
      <c r="A253" s="59" t="str">
        <f>F247</f>
        <v>Massimo Bolognino</v>
      </c>
      <c r="B253" s="59" t="str">
        <f>F248</f>
        <v>Andrea Di Vincenzo</v>
      </c>
      <c r="C253" s="65"/>
      <c r="D253" s="62">
        <v>2</v>
      </c>
      <c r="E253" s="62">
        <v>0</v>
      </c>
      <c r="F253" s="163" t="str">
        <f>IF(D253&gt;E253,A253,IF(OR(D253=E253),"Spareggio",B253))</f>
        <v>Massimo Bolognino</v>
      </c>
      <c r="G253" s="164"/>
      <c r="H253" s="164"/>
      <c r="I253" s="164"/>
      <c r="J253" s="164"/>
      <c r="K253" s="63"/>
      <c r="L253" s="63"/>
      <c r="M253" s="63"/>
      <c r="N253" s="64" t="str">
        <f>IF(D246&lt;E246,A246,IF(OR(D246=E246),"Spareggio",B246))</f>
        <v>Massimiliano Croatti</v>
      </c>
    </row>
    <row r="254" spans="1:14" ht="12.75">
      <c r="A254" s="69"/>
      <c r="B254" s="69"/>
      <c r="C254" s="69"/>
      <c r="D254" s="69"/>
      <c r="E254" s="69"/>
      <c r="F254" s="69"/>
      <c r="G254" s="70"/>
      <c r="H254" s="69"/>
      <c r="I254" s="69"/>
      <c r="J254" s="69"/>
      <c r="K254" s="69"/>
      <c r="L254" s="69"/>
      <c r="M254" s="69"/>
      <c r="N254" s="69"/>
    </row>
    <row r="255" spans="1:14" ht="19.5">
      <c r="A255" s="54" t="s">
        <v>51</v>
      </c>
      <c r="B255" s="45"/>
      <c r="C255" s="45"/>
      <c r="D255" s="45"/>
      <c r="E255" s="45"/>
      <c r="F255" s="45"/>
      <c r="G255" s="55"/>
      <c r="H255" s="56"/>
      <c r="I255" s="56"/>
      <c r="J255" s="56"/>
      <c r="K255" s="56"/>
      <c r="L255" s="56"/>
      <c r="M255" s="56"/>
      <c r="N255" s="56"/>
    </row>
    <row r="256" spans="1:14" ht="13.5" thickBot="1">
      <c r="A256" s="57" t="s">
        <v>46</v>
      </c>
      <c r="B256" s="57" t="s">
        <v>47</v>
      </c>
      <c r="C256" s="71"/>
      <c r="D256" s="165" t="s">
        <v>41</v>
      </c>
      <c r="E256" s="165"/>
      <c r="F256" s="166" t="s">
        <v>52</v>
      </c>
      <c r="G256" s="166"/>
      <c r="H256" s="166"/>
      <c r="I256" s="166"/>
      <c r="J256" s="166"/>
      <c r="K256" s="50"/>
      <c r="L256" s="50"/>
      <c r="M256" s="50"/>
      <c r="N256" s="57" t="s">
        <v>42</v>
      </c>
    </row>
    <row r="257" spans="1:14" ht="13.5" thickBot="1">
      <c r="A257" s="59" t="str">
        <f>F252</f>
        <v>Daniele Pochesci</v>
      </c>
      <c r="B257" s="59" t="str">
        <f>F253</f>
        <v>Massimo Bolognino</v>
      </c>
      <c r="C257" s="61"/>
      <c r="D257" s="72">
        <v>2</v>
      </c>
      <c r="E257" s="72">
        <v>1</v>
      </c>
      <c r="F257" s="163" t="str">
        <f>IF(D257&gt;E257,A257,IF(OR(D257=E257),"Spareggio",B257))</f>
        <v>Daniele Pochesci</v>
      </c>
      <c r="G257" s="164"/>
      <c r="H257" s="164"/>
      <c r="I257" s="164"/>
      <c r="J257" s="164"/>
      <c r="K257" s="63"/>
      <c r="L257" s="63"/>
      <c r="M257" s="63"/>
      <c r="N257" s="64" t="s">
        <v>75</v>
      </c>
    </row>
  </sheetData>
  <mergeCells count="17">
    <mergeCell ref="F245:J245"/>
    <mergeCell ref="F246:J246"/>
    <mergeCell ref="F247:J247"/>
    <mergeCell ref="D244:E244"/>
    <mergeCell ref="F244:J244"/>
    <mergeCell ref="B1:N1"/>
    <mergeCell ref="B2:N2"/>
    <mergeCell ref="B3:N3"/>
    <mergeCell ref="B4:N4"/>
    <mergeCell ref="F248:J248"/>
    <mergeCell ref="D256:E256"/>
    <mergeCell ref="F257:J257"/>
    <mergeCell ref="D251:E251"/>
    <mergeCell ref="F251:J251"/>
    <mergeCell ref="F252:J252"/>
    <mergeCell ref="F253:J253"/>
    <mergeCell ref="F256:J256"/>
  </mergeCells>
  <printOptions/>
  <pageMargins left="0.11811023622047245" right="0.11811023622047245" top="0.3937007874015748" bottom="0.3937007874015748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6"/>
  <sheetViews>
    <sheetView workbookViewId="0" topLeftCell="A112">
      <selection activeCell="Q120" sqref="Q120"/>
    </sheetView>
  </sheetViews>
  <sheetFormatPr defaultColWidth="8.7109375" defaultRowHeight="12.75"/>
  <cols>
    <col min="1" max="2" width="17.7109375" style="0" customWidth="1"/>
    <col min="3" max="13" width="3.421875" style="0" customWidth="1"/>
    <col min="14" max="14" width="17.7109375" style="0" customWidth="1"/>
    <col min="15" max="16384" width="11.57421875" style="0" customWidth="1"/>
  </cols>
  <sheetData>
    <row r="1" spans="1:14" ht="18.75">
      <c r="A1" s="7"/>
      <c r="B1" s="160" t="s">
        <v>241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spans="1:14" ht="18.75">
      <c r="A2" s="7"/>
      <c r="B2" s="160" t="s">
        <v>21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</row>
    <row r="3" spans="1:14" ht="26.25">
      <c r="A3" s="8"/>
      <c r="B3" s="161" t="s">
        <v>28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</row>
    <row r="4" spans="1:14" ht="15.75">
      <c r="A4" s="9"/>
      <c r="B4" s="162" t="s">
        <v>55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</row>
    <row r="5" spans="1:14" ht="26.25">
      <c r="A5" s="10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1"/>
    </row>
    <row r="6" spans="1:14" ht="19.5">
      <c r="A6" s="13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12.75">
      <c r="A7" s="15" t="s">
        <v>31</v>
      </c>
      <c r="B7" s="16"/>
      <c r="C7" s="17" t="s">
        <v>32</v>
      </c>
      <c r="D7" s="18" t="s">
        <v>33</v>
      </c>
      <c r="E7" s="18" t="s">
        <v>34</v>
      </c>
      <c r="F7" s="19" t="s">
        <v>35</v>
      </c>
      <c r="G7" s="19" t="s">
        <v>36</v>
      </c>
      <c r="H7" s="19" t="s">
        <v>37</v>
      </c>
      <c r="I7" s="18" t="s">
        <v>38</v>
      </c>
      <c r="J7" s="18" t="s">
        <v>39</v>
      </c>
      <c r="K7" s="18"/>
      <c r="L7" s="18"/>
      <c r="M7" s="18"/>
      <c r="N7" s="20"/>
    </row>
    <row r="8" spans="1:14" ht="12.75">
      <c r="A8" s="21" t="str">
        <f>iscritti!$C$51</f>
        <v>Livio Cerullo</v>
      </c>
      <c r="B8" s="20"/>
      <c r="C8" s="22">
        <f aca="true" t="shared" si="0" ref="C8:C14">E8*3+F8</f>
        <v>4</v>
      </c>
      <c r="D8" s="23">
        <f aca="true" t="shared" si="1" ref="D8:D14">SUM(E8:G8)</f>
        <v>6</v>
      </c>
      <c r="E8" s="23">
        <f>IF(D16&gt;E16,1,0)+IF(D19&gt;E19,1,0)+IF(D25&gt;E25,1,0)+IF(D28&gt;E28,1,0)+IF(D31&gt;E31,1,0)+IF(D34&gt;E34,1,0)</f>
        <v>1</v>
      </c>
      <c r="F8" s="23">
        <f>IF(D16="",0,IF(D16=E16,1,0))+IF(E19="",0,IF(E19=D19,1,0))+IF(D25="",0,IF(D25=E25,1,0))+IF(D28="",0,IF(D28=E28,1,0))+IF(D31="",0,IF(D31=E31,1,0))+IF(D34="",0,IF(D34=E34,1,0))</f>
        <v>1</v>
      </c>
      <c r="G8" s="23">
        <f>IF(D16&lt;E16,1,0)+IF(D19&lt;E19,1,0)+IF(D25&lt;E25,1,0)+IF(D28&lt;E28,1,0)+IF(D31&lt;E31,1,0)+IF(D34&lt;E34,1,0)</f>
        <v>4</v>
      </c>
      <c r="H8" s="24">
        <f>+D16+D19+D25+D28+D31+D34</f>
        <v>5</v>
      </c>
      <c r="I8" s="23">
        <f>+E16+E19+E25+E28+E31+E34</f>
        <v>12</v>
      </c>
      <c r="J8" s="23">
        <f aca="true" t="shared" si="2" ref="J8:J14">H8-I8</f>
        <v>-7</v>
      </c>
      <c r="K8" s="25">
        <f aca="true" t="shared" si="3" ref="K8:K14">+C8+J8+H8</f>
        <v>2</v>
      </c>
      <c r="L8" s="25" t="str">
        <f aca="true" t="shared" si="4" ref="L8:L14">+A8</f>
        <v>Livio Cerullo</v>
      </c>
      <c r="M8" s="25">
        <f>LARGE(K8:K14,1)</f>
        <v>37</v>
      </c>
      <c r="N8" s="119" t="str">
        <f>IF(SUM(C8:C14)=0,"",VLOOKUP(M8,K8:L14,2,FALSE))</f>
        <v>Emilio Richichi</v>
      </c>
    </row>
    <row r="9" spans="1:14" ht="12.75">
      <c r="A9" s="21" t="str">
        <f>iscritti!$C$55</f>
        <v>Emilio Richichi</v>
      </c>
      <c r="B9" s="20"/>
      <c r="C9" s="22">
        <f t="shared" si="0"/>
        <v>14</v>
      </c>
      <c r="D9" s="23">
        <f t="shared" si="1"/>
        <v>6</v>
      </c>
      <c r="E9" s="23">
        <f>IF(D17&gt;E17,1,0)+IF(D20&gt;E20,1,0)+IF(D22&gt;E22,1,0)+IF(D26&gt;E26,1,0)+IF(E28&gt;D28,1,0)+IF(D32&gt;E32,1,0)</f>
        <v>4</v>
      </c>
      <c r="F9" s="23">
        <f>IF(D17="",0,IF(D17=E17,1,0))+IF(E20="",0,IF(E20=D20,1,0))+IF(D22="",0,IF(D22=E22,1,0))+IF(D26="",0,IF(D26=E26,1,0))+IF(D28="",0,IF(D28=E28,1,0))+IF(D32="",0,IF(D32=E32,1,0))</f>
        <v>2</v>
      </c>
      <c r="G9" s="23">
        <f>IF(D17&lt;E17,1,0)+IF(D20&lt;E20,1,0)+IF(D22&lt;E22,1,0)+IF(D26&lt;E26,1,0)+IF(E28&lt;D28,1,0)+IF(D32&lt;E32,1,0)</f>
        <v>0</v>
      </c>
      <c r="H9" s="24">
        <f>+D17+D20+D22+D26+E28+D32</f>
        <v>14</v>
      </c>
      <c r="I9" s="24">
        <f>+E17+E20+E22+E26+D28+E32</f>
        <v>5</v>
      </c>
      <c r="J9" s="23">
        <f t="shared" si="2"/>
        <v>9</v>
      </c>
      <c r="K9" s="25">
        <f t="shared" si="3"/>
        <v>37</v>
      </c>
      <c r="L9" s="25" t="str">
        <f t="shared" si="4"/>
        <v>Emilio Richichi</v>
      </c>
      <c r="M9" s="25">
        <f>LARGE(K8:K14,2)</f>
        <v>34</v>
      </c>
      <c r="N9" s="119" t="s">
        <v>140</v>
      </c>
    </row>
    <row r="10" spans="1:14" ht="12.75">
      <c r="A10" s="21" t="str">
        <f>iscritti!$C$59</f>
        <v>Francesco Mattiangeli</v>
      </c>
      <c r="B10" s="20"/>
      <c r="C10" s="22">
        <f t="shared" si="0"/>
        <v>11</v>
      </c>
      <c r="D10" s="23">
        <f t="shared" si="1"/>
        <v>6</v>
      </c>
      <c r="E10" s="23">
        <f>IF(D18&gt;E18,1,0)+IF(D21&gt;E21,1,0)+IF(D23&gt;E23,1,0)+IF(E26&gt;D26,1,0)+IF(D29&gt;E29,1,0)+IF(E34&gt;D34,1,0)</f>
        <v>3</v>
      </c>
      <c r="F10" s="23">
        <f>IF(D18="",0,IF(D18=E18,1,0))+IF(E21="",0,IF(E21=D21,1,0))+IF(D23="",0,IF(D23=E23,1,0))+IF(D26="",0,IF(D26=E26,1,0))+IF(D29="",0,IF(D29=E29,1,0))+IF(D34="",0,IF(D34=E34,1,0))</f>
        <v>2</v>
      </c>
      <c r="G10" s="23">
        <f>IF(D18&lt;E18,1,0)+IF(D21&lt;E21,1,0)+IF(D23&lt;E23,1,0)+IF(E26&lt;D26,1,0)+IF(D29&lt;E29,1,0)+IF(E34&lt;D34,1,0)</f>
        <v>1</v>
      </c>
      <c r="H10" s="24">
        <f>+D18+D21+D23+E26+D29+E34</f>
        <v>13</v>
      </c>
      <c r="I10" s="24">
        <f>+E18+E21+E23+D26+E29+D34</f>
        <v>3</v>
      </c>
      <c r="J10" s="23">
        <f t="shared" si="2"/>
        <v>10</v>
      </c>
      <c r="K10" s="25">
        <f t="shared" si="3"/>
        <v>34</v>
      </c>
      <c r="L10" s="25" t="str">
        <f t="shared" si="4"/>
        <v>Francesco Mattiangeli</v>
      </c>
      <c r="M10" s="25">
        <f>LARGE(K8:K14,3)</f>
        <v>27</v>
      </c>
      <c r="N10" s="119" t="s">
        <v>134</v>
      </c>
    </row>
    <row r="11" spans="1:14" ht="12.75">
      <c r="A11" s="21" t="str">
        <f>iscritti!$C$62</f>
        <v>Mauro Manganello</v>
      </c>
      <c r="B11" s="20"/>
      <c r="C11" s="22">
        <f t="shared" si="0"/>
        <v>13</v>
      </c>
      <c r="D11" s="23">
        <f t="shared" si="1"/>
        <v>6</v>
      </c>
      <c r="E11" s="23">
        <f>IF(E17&gt;D17,1,0)+IF(E19&gt;D19,1,0)+IF(D24&gt;E24,1,0)+IF(E29&gt;D29,1,0)+IF(D33&gt;E33,1,0)+IF(D35&gt;E35,1,0)</f>
        <v>4</v>
      </c>
      <c r="F11" s="23">
        <f>IF(D17="",0,IF(D17=E17,1,0))+IF(E19="",0,IF(E19=D19,1,0))+IF(D24="",0,IF(D24=E24,1,0))+IF(D29="",0,IF(D29=E29,1,0))+IF(D33="",0,IF(D33=E33,1,0))+IF(D35="",0,IF(D35=E35,1,0))</f>
        <v>1</v>
      </c>
      <c r="G11" s="23">
        <f>IF(E17&lt;D17,1,0)+IF(E19&lt;D19,1,0)+IF(D24&lt;E24,1,0)+IF(E29&lt;D29,1,0)+IF(D33&lt;E33,1,0)+IF(D35&lt;E35,1,0)</f>
        <v>1</v>
      </c>
      <c r="H11" s="24">
        <f>+E17+E19+D24+E29+D33+D35</f>
        <v>9</v>
      </c>
      <c r="I11" s="24">
        <f>+D17+D19+E24+D29+E33+E35</f>
        <v>4</v>
      </c>
      <c r="J11" s="23">
        <f t="shared" si="2"/>
        <v>5</v>
      </c>
      <c r="K11" s="25">
        <f t="shared" si="3"/>
        <v>27</v>
      </c>
      <c r="L11" s="25" t="str">
        <f t="shared" si="4"/>
        <v>Mauro Manganello</v>
      </c>
      <c r="M11" s="25">
        <f>LARGE(K8:K14,4)</f>
        <v>22</v>
      </c>
      <c r="N11" s="119" t="s">
        <v>286</v>
      </c>
    </row>
    <row r="12" spans="1:14" ht="12.75">
      <c r="A12" s="21" t="str">
        <f>iscritti!$C$64</f>
        <v>Alessandro Toni</v>
      </c>
      <c r="B12" s="20"/>
      <c r="C12" s="22">
        <f t="shared" si="0"/>
        <v>5</v>
      </c>
      <c r="D12" s="23">
        <f t="shared" si="1"/>
        <v>6</v>
      </c>
      <c r="E12" s="23">
        <f>IF(E20&gt;D20,1,0)+IF(E23&gt;D23,1,0)+IF(D27&gt;E27,1,0)+IF(D30&gt;E30,1,0)+IF(E31&gt;D31,1,0)+IF(E35&gt;D35,1,0)</f>
        <v>1</v>
      </c>
      <c r="F12" s="23">
        <f>IF(D20="",0,IF(D20=E20,1,0))+IF(E23="",0,IF(E23=D23,1,0))+IF(D27="",0,IF(D27=E27,1,0))+IF(D30="",0,IF(D30=E30,1,0))+IF(D31="",0,IF(D31=E31,1,0))+IF(D35="",0,IF(D35=E35,1,0))</f>
        <v>2</v>
      </c>
      <c r="G12" s="23">
        <f>IF(E20&lt;D20,1,0)+IF(E23&lt;D23,1,0)+IF(D27&lt;E27,1,0)+IF(D30&lt;E30,1,0)+IF(E31&lt;D31,1,0)+IF(E35&lt;D35,1,0)</f>
        <v>3</v>
      </c>
      <c r="H12" s="24">
        <f>+E20+E23+D27+D30+E31+E35</f>
        <v>6</v>
      </c>
      <c r="I12" s="24">
        <f>+D20+D23+E27+E30+D31+D35</f>
        <v>7</v>
      </c>
      <c r="J12" s="23">
        <f t="shared" si="2"/>
        <v>-1</v>
      </c>
      <c r="K12" s="25">
        <f t="shared" si="3"/>
        <v>10</v>
      </c>
      <c r="L12" s="25" t="str">
        <f t="shared" si="4"/>
        <v>Alessandro Toni</v>
      </c>
      <c r="M12" s="25">
        <f>LARGE(K8:K14,5)</f>
        <v>10</v>
      </c>
      <c r="N12" s="119" t="str">
        <f>IF(SUM(C8:C14)=0,"",VLOOKUP(M12,K8:L14,2,FALSE))</f>
        <v>Alessandro Toni</v>
      </c>
    </row>
    <row r="13" spans="1:14" ht="12.75">
      <c r="A13" s="21" t="str">
        <f>iscritti!$C$67</f>
        <v>Ugo Murgia</v>
      </c>
      <c r="B13" s="20"/>
      <c r="C13" s="22">
        <f t="shared" si="0"/>
        <v>0</v>
      </c>
      <c r="D13" s="23">
        <f t="shared" si="1"/>
        <v>6</v>
      </c>
      <c r="E13" s="23">
        <f>IF(E16&gt;D16,1,0)+IF(E21&gt;D21,1,0)+IF(E24&gt;D24,1,0)+IF(E27&gt;D27,1,0)+IF(E32&gt;D32,1,0)+IF(D36&gt;E36,1,0)</f>
        <v>0</v>
      </c>
      <c r="F13" s="23">
        <f>IF(D16="",0,IF(D16=E16,1,0))+IF(E21="",0,IF(E21=D21,1,0))+IF(D24="",0,IF(D24=E24,1,0))+IF(D27="",0,IF(D27=E27,1,0))+IF(D32="",0,IF(D32=E32,1,0))+IF(D36="",0,IF(D36=E36,1,0))</f>
        <v>0</v>
      </c>
      <c r="G13" s="23">
        <f>IF(E16&lt;D16,1,0)+IF(E21&lt;D21,1,0)+IF(E24&lt;D24,1,0)+IF(E27&lt;D27,1,0)+IF(E32&lt;D32,1,0)+IF(D36&lt;E36,1,0)</f>
        <v>6</v>
      </c>
      <c r="H13" s="24">
        <f>+E16+E21+E24+E27+E32+D36</f>
        <v>4</v>
      </c>
      <c r="I13" s="24">
        <f>+D16+D21+D24+D27+D32+E36</f>
        <v>20</v>
      </c>
      <c r="J13" s="23">
        <f t="shared" si="2"/>
        <v>-16</v>
      </c>
      <c r="K13" s="25">
        <f t="shared" si="3"/>
        <v>-12</v>
      </c>
      <c r="L13" s="25" t="str">
        <f t="shared" si="4"/>
        <v>Ugo Murgia</v>
      </c>
      <c r="M13" s="25">
        <f>LARGE(K8:K14,6)</f>
        <v>2</v>
      </c>
      <c r="N13" s="119" t="str">
        <f>IF(SUM(C8:C14)=0,"",VLOOKUP(M13,K8:L14,2,FALSE))</f>
        <v>Livio Cerullo</v>
      </c>
    </row>
    <row r="14" spans="1:14" ht="12.75">
      <c r="A14" s="21" t="str">
        <f>iscritti!$C$69</f>
        <v>Claudio Dogali</v>
      </c>
      <c r="B14" s="20"/>
      <c r="C14" s="22">
        <f t="shared" si="0"/>
        <v>12</v>
      </c>
      <c r="D14" s="23">
        <f t="shared" si="1"/>
        <v>6</v>
      </c>
      <c r="E14" s="23">
        <f>IF(E18&gt;D18,1,0)+IF(E22&gt;D22,1,0)+IF(E25&gt;D25,1,0)+IF(E30&gt;D30,1,0)+IF(E33&gt;D33,1,0)+IF(E36&gt;D36,1,0)</f>
        <v>4</v>
      </c>
      <c r="F14" s="23">
        <f>IF(D18="",0,IF(D18=E18,1,0))+IF(E22="",0,IF(E22=D22,1,0))+IF(D25="",0,IF(D25=E25,1,0))+IF(D30="",0,IF(D30=E30,1,0))+IF(D33="",0,IF(D33=E33,1,0))+IF(D36="",0,IF(D36=E36,1,0))</f>
        <v>0</v>
      </c>
      <c r="G14" s="23">
        <f>IF(E18&lt;D18,1,0)+IF(E22&lt;D22,1,0)+IF(E25&lt;D25,1,0)+IF(E30&lt;D30,1,0)+IF(E33&lt;D33,1,0)+IF(E36&lt;D36,1,0)</f>
        <v>2</v>
      </c>
      <c r="H14" s="24">
        <f>+E18+E22+E25+E30+E33+E36</f>
        <v>10</v>
      </c>
      <c r="I14" s="24">
        <f>+D18+D22+D25+D30+D33+D36</f>
        <v>10</v>
      </c>
      <c r="J14" s="23">
        <f t="shared" si="2"/>
        <v>0</v>
      </c>
      <c r="K14" s="25">
        <f t="shared" si="3"/>
        <v>22</v>
      </c>
      <c r="L14" s="25" t="str">
        <f t="shared" si="4"/>
        <v>Claudio Dogali</v>
      </c>
      <c r="M14" s="25">
        <f>LARGE(K8:K14,7)</f>
        <v>-12</v>
      </c>
      <c r="N14" s="119" t="str">
        <f>IF(SUM(C8:C14)=0,"",VLOOKUP(M14,K8:L14,2,FALSE))</f>
        <v>Ugo Murgia</v>
      </c>
    </row>
    <row r="15" spans="1:14" ht="13.5" thickBot="1">
      <c r="A15" s="16" t="s">
        <v>40</v>
      </c>
      <c r="B15" s="16"/>
      <c r="C15" s="18"/>
      <c r="D15" s="27" t="s">
        <v>41</v>
      </c>
      <c r="E15" s="28"/>
      <c r="F15" s="29"/>
      <c r="G15" s="30"/>
      <c r="H15" s="29"/>
      <c r="I15" s="18"/>
      <c r="J15" s="18"/>
      <c r="K15" s="18"/>
      <c r="L15" s="18"/>
      <c r="M15" s="18"/>
      <c r="N15" s="31" t="s">
        <v>42</v>
      </c>
    </row>
    <row r="16" spans="1:14" ht="13.5" thickBot="1">
      <c r="A16" s="32" t="str">
        <f>A8</f>
        <v>Livio Cerullo</v>
      </c>
      <c r="B16" s="32" t="str">
        <f>A13</f>
        <v>Ugo Murgia</v>
      </c>
      <c r="C16" s="33"/>
      <c r="D16" s="34">
        <v>3</v>
      </c>
      <c r="E16" s="34">
        <v>0</v>
      </c>
      <c r="F16" s="35">
        <f aca="true" t="shared" si="5" ref="F16:F36">IF(D16&gt;E16,1,0)</f>
        <v>1</v>
      </c>
      <c r="G16" s="35">
        <f aca="true" t="shared" si="6" ref="G16:G36">IF(D16=E16,1,0)</f>
        <v>0</v>
      </c>
      <c r="H16" s="35">
        <f aca="true" t="shared" si="7" ref="H16:H36">IF(D16&lt;E16,1,0)</f>
        <v>0</v>
      </c>
      <c r="I16" s="35"/>
      <c r="J16" s="35"/>
      <c r="K16" s="35"/>
      <c r="L16" s="35"/>
      <c r="M16" s="35"/>
      <c r="N16" s="36" t="str">
        <f>A42</f>
        <v>Francesco Discepoli</v>
      </c>
    </row>
    <row r="17" spans="1:14" ht="13.5" thickBot="1">
      <c r="A17" s="32" t="str">
        <f>A9</f>
        <v>Emilio Richichi</v>
      </c>
      <c r="B17" s="32" t="str">
        <f>A11</f>
        <v>Mauro Manganello</v>
      </c>
      <c r="C17" s="33"/>
      <c r="D17" s="34">
        <v>1</v>
      </c>
      <c r="E17" s="34">
        <v>1</v>
      </c>
      <c r="F17" s="35">
        <f t="shared" si="5"/>
        <v>0</v>
      </c>
      <c r="G17" s="35">
        <f t="shared" si="6"/>
        <v>1</v>
      </c>
      <c r="H17" s="35">
        <f t="shared" si="7"/>
        <v>0</v>
      </c>
      <c r="I17" s="35"/>
      <c r="J17" s="35"/>
      <c r="K17" s="35"/>
      <c r="L17" s="35"/>
      <c r="M17" s="35"/>
      <c r="N17" s="36" t="str">
        <f>A43</f>
        <v>Riccardo Marinucci</v>
      </c>
    </row>
    <row r="18" spans="1:14" ht="13.5" thickBot="1">
      <c r="A18" s="32" t="str">
        <f>A10</f>
        <v>Francesco Mattiangeli</v>
      </c>
      <c r="B18" s="32" t="str">
        <f>A14</f>
        <v>Claudio Dogali</v>
      </c>
      <c r="C18" s="33"/>
      <c r="D18" s="34">
        <v>1</v>
      </c>
      <c r="E18" s="34">
        <v>2</v>
      </c>
      <c r="F18" s="35">
        <f t="shared" si="5"/>
        <v>0</v>
      </c>
      <c r="G18" s="35">
        <f t="shared" si="6"/>
        <v>0</v>
      </c>
      <c r="H18" s="35">
        <f t="shared" si="7"/>
        <v>1</v>
      </c>
      <c r="I18" s="35"/>
      <c r="J18" s="35"/>
      <c r="K18" s="35"/>
      <c r="L18" s="35"/>
      <c r="M18" s="35"/>
      <c r="N18" s="36" t="str">
        <f>A44</f>
        <v>Gianluca Galeazzi</v>
      </c>
    </row>
    <row r="19" spans="1:14" ht="13.5" thickBot="1">
      <c r="A19" s="32" t="str">
        <f>A8</f>
        <v>Livio Cerullo</v>
      </c>
      <c r="B19" s="32" t="str">
        <f>A11</f>
        <v>Mauro Manganello</v>
      </c>
      <c r="C19" s="33"/>
      <c r="D19" s="34">
        <v>0</v>
      </c>
      <c r="E19" s="34">
        <v>3</v>
      </c>
      <c r="F19" s="35">
        <f t="shared" si="5"/>
        <v>0</v>
      </c>
      <c r="G19" s="35">
        <f t="shared" si="6"/>
        <v>0</v>
      </c>
      <c r="H19" s="35">
        <f t="shared" si="7"/>
        <v>1</v>
      </c>
      <c r="I19" s="35"/>
      <c r="J19" s="35"/>
      <c r="K19" s="35"/>
      <c r="L19" s="35"/>
      <c r="M19" s="35"/>
      <c r="N19" s="36" t="str">
        <f>A84</f>
        <v>Antonio Gentile</v>
      </c>
    </row>
    <row r="20" spans="1:14" ht="13.5" thickBot="1">
      <c r="A20" s="32" t="str">
        <f>A9</f>
        <v>Emilio Richichi</v>
      </c>
      <c r="B20" s="32" t="str">
        <f>A12</f>
        <v>Alessandro Toni</v>
      </c>
      <c r="C20" s="33"/>
      <c r="D20" s="34">
        <v>2</v>
      </c>
      <c r="E20" s="34">
        <v>1</v>
      </c>
      <c r="F20" s="35">
        <f t="shared" si="5"/>
        <v>1</v>
      </c>
      <c r="G20" s="35">
        <f t="shared" si="6"/>
        <v>0</v>
      </c>
      <c r="H20" s="35">
        <f t="shared" si="7"/>
        <v>0</v>
      </c>
      <c r="I20" s="35"/>
      <c r="J20" s="35"/>
      <c r="K20" s="35"/>
      <c r="L20" s="35"/>
      <c r="M20" s="35"/>
      <c r="N20" s="36" t="str">
        <f>A85</f>
        <v>Flavio Riccomagno</v>
      </c>
    </row>
    <row r="21" spans="1:14" ht="13.5" thickBot="1">
      <c r="A21" s="32" t="str">
        <f>A10</f>
        <v>Francesco Mattiangeli</v>
      </c>
      <c r="B21" s="32" t="str">
        <f>A13</f>
        <v>Ugo Murgia</v>
      </c>
      <c r="C21" s="33"/>
      <c r="D21" s="34">
        <v>5</v>
      </c>
      <c r="E21" s="34">
        <v>0</v>
      </c>
      <c r="F21" s="35">
        <f t="shared" si="5"/>
        <v>1</v>
      </c>
      <c r="G21" s="35">
        <f t="shared" si="6"/>
        <v>0</v>
      </c>
      <c r="H21" s="35">
        <f t="shared" si="7"/>
        <v>0</v>
      </c>
      <c r="I21" s="35"/>
      <c r="J21" s="35"/>
      <c r="K21" s="35"/>
      <c r="L21" s="35"/>
      <c r="M21" s="35"/>
      <c r="N21" s="36" t="str">
        <f>A86</f>
        <v>Federico Pisca</v>
      </c>
    </row>
    <row r="22" spans="1:14" ht="13.5" thickBot="1">
      <c r="A22" s="32" t="str">
        <f>A9</f>
        <v>Emilio Richichi</v>
      </c>
      <c r="B22" s="32" t="str">
        <f>A14</f>
        <v>Claudio Dogali</v>
      </c>
      <c r="C22" s="33"/>
      <c r="D22" s="34">
        <v>4</v>
      </c>
      <c r="E22" s="34">
        <v>0</v>
      </c>
      <c r="F22" s="35">
        <f t="shared" si="5"/>
        <v>1</v>
      </c>
      <c r="G22" s="35">
        <f t="shared" si="6"/>
        <v>0</v>
      </c>
      <c r="H22" s="35">
        <f t="shared" si="7"/>
        <v>0</v>
      </c>
      <c r="I22" s="35"/>
      <c r="J22" s="35"/>
      <c r="K22" s="35"/>
      <c r="L22" s="35"/>
      <c r="M22" s="35"/>
      <c r="N22" s="36" t="str">
        <f>A43</f>
        <v>Riccardo Marinucci</v>
      </c>
    </row>
    <row r="23" spans="1:14" ht="13.5" thickBot="1">
      <c r="A23" s="32" t="str">
        <f>A10</f>
        <v>Francesco Mattiangeli</v>
      </c>
      <c r="B23" s="32" t="str">
        <f>A12</f>
        <v>Alessandro Toni</v>
      </c>
      <c r="C23" s="33"/>
      <c r="D23" s="34">
        <v>1</v>
      </c>
      <c r="E23" s="34">
        <v>1</v>
      </c>
      <c r="F23" s="35">
        <f t="shared" si="5"/>
        <v>0</v>
      </c>
      <c r="G23" s="35">
        <f t="shared" si="6"/>
        <v>1</v>
      </c>
      <c r="H23" s="35">
        <f t="shared" si="7"/>
        <v>0</v>
      </c>
      <c r="I23" s="35"/>
      <c r="J23" s="35"/>
      <c r="K23" s="35"/>
      <c r="L23" s="35"/>
      <c r="M23" s="35"/>
      <c r="N23" s="36" t="str">
        <f>A44</f>
        <v>Gianluca Galeazzi</v>
      </c>
    </row>
    <row r="24" spans="1:14" ht="13.5" thickBot="1">
      <c r="A24" s="32" t="str">
        <f>A11</f>
        <v>Mauro Manganello</v>
      </c>
      <c r="B24" s="32" t="str">
        <f>A13</f>
        <v>Ugo Murgia</v>
      </c>
      <c r="C24" s="33"/>
      <c r="D24" s="34">
        <v>2</v>
      </c>
      <c r="E24" s="34">
        <v>1</v>
      </c>
      <c r="F24" s="35">
        <f t="shared" si="5"/>
        <v>1</v>
      </c>
      <c r="G24" s="35">
        <f t="shared" si="6"/>
        <v>0</v>
      </c>
      <c r="H24" s="35">
        <f t="shared" si="7"/>
        <v>0</v>
      </c>
      <c r="I24" s="35"/>
      <c r="J24" s="35"/>
      <c r="K24" s="35"/>
      <c r="L24" s="35"/>
      <c r="M24" s="35"/>
      <c r="N24" s="36" t="str">
        <f>A45</f>
        <v>Paolo Finardi</v>
      </c>
    </row>
    <row r="25" spans="1:14" ht="13.5" thickBot="1">
      <c r="A25" s="32" t="str">
        <f>A8</f>
        <v>Livio Cerullo</v>
      </c>
      <c r="B25" s="32" t="str">
        <f>A14</f>
        <v>Claudio Dogali</v>
      </c>
      <c r="C25" s="33"/>
      <c r="D25" s="34">
        <v>1</v>
      </c>
      <c r="E25" s="34">
        <v>2</v>
      </c>
      <c r="F25" s="35">
        <f t="shared" si="5"/>
        <v>0</v>
      </c>
      <c r="G25" s="35">
        <f t="shared" si="6"/>
        <v>0</v>
      </c>
      <c r="H25" s="35">
        <f t="shared" si="7"/>
        <v>1</v>
      </c>
      <c r="I25" s="35"/>
      <c r="J25" s="35"/>
      <c r="K25" s="35"/>
      <c r="L25" s="35"/>
      <c r="M25" s="35"/>
      <c r="N25" s="36" t="str">
        <f>A87</f>
        <v>Marco Lauretti</v>
      </c>
    </row>
    <row r="26" spans="1:14" ht="13.5" thickBot="1">
      <c r="A26" s="32" t="str">
        <f>A9</f>
        <v>Emilio Richichi</v>
      </c>
      <c r="B26" s="32" t="str">
        <f>A10</f>
        <v>Francesco Mattiangeli</v>
      </c>
      <c r="C26" s="33"/>
      <c r="D26" s="34">
        <v>0</v>
      </c>
      <c r="E26" s="34">
        <v>0</v>
      </c>
      <c r="F26" s="35">
        <f t="shared" si="5"/>
        <v>0</v>
      </c>
      <c r="G26" s="35">
        <f t="shared" si="6"/>
        <v>1</v>
      </c>
      <c r="H26" s="35">
        <f t="shared" si="7"/>
        <v>0</v>
      </c>
      <c r="I26" s="35"/>
      <c r="J26" s="35"/>
      <c r="K26" s="35"/>
      <c r="L26" s="35"/>
      <c r="M26" s="35"/>
      <c r="N26" s="36" t="str">
        <f>A86</f>
        <v>Federico Pisca</v>
      </c>
    </row>
    <row r="27" spans="1:14" ht="13.5" thickBot="1">
      <c r="A27" s="32" t="str">
        <f>A12</f>
        <v>Alessandro Toni</v>
      </c>
      <c r="B27" s="32" t="str">
        <f>A13</f>
        <v>Ugo Murgia</v>
      </c>
      <c r="C27" s="33"/>
      <c r="D27" s="34">
        <v>3</v>
      </c>
      <c r="E27" s="34">
        <v>0</v>
      </c>
      <c r="F27" s="35">
        <f t="shared" si="5"/>
        <v>1</v>
      </c>
      <c r="G27" s="35">
        <f t="shared" si="6"/>
        <v>0</v>
      </c>
      <c r="H27" s="35">
        <f t="shared" si="7"/>
        <v>0</v>
      </c>
      <c r="I27" s="35"/>
      <c r="J27" s="35"/>
      <c r="K27" s="35"/>
      <c r="L27" s="35"/>
      <c r="M27" s="35"/>
      <c r="N27" s="36" t="str">
        <f>A85</f>
        <v>Flavio Riccomagno</v>
      </c>
    </row>
    <row r="28" spans="1:14" ht="13.5" thickBot="1">
      <c r="A28" s="32" t="str">
        <f>A8</f>
        <v>Livio Cerullo</v>
      </c>
      <c r="B28" s="32" t="str">
        <f>A9</f>
        <v>Emilio Richichi</v>
      </c>
      <c r="C28" s="33"/>
      <c r="D28" s="34">
        <v>1</v>
      </c>
      <c r="E28" s="34">
        <v>2</v>
      </c>
      <c r="F28" s="35">
        <f t="shared" si="5"/>
        <v>0</v>
      </c>
      <c r="G28" s="35">
        <f t="shared" si="6"/>
        <v>0</v>
      </c>
      <c r="H28" s="35">
        <f t="shared" si="7"/>
        <v>1</v>
      </c>
      <c r="I28" s="35"/>
      <c r="J28" s="35"/>
      <c r="K28" s="35"/>
      <c r="L28" s="35"/>
      <c r="M28" s="35"/>
      <c r="N28" s="36" t="str">
        <f>A46</f>
        <v>Mimmo Zaffino</v>
      </c>
    </row>
    <row r="29" spans="1:14" ht="13.5" thickBot="1">
      <c r="A29" s="32" t="str">
        <f>A10</f>
        <v>Francesco Mattiangeli</v>
      </c>
      <c r="B29" s="32" t="str">
        <f>A11</f>
        <v>Mauro Manganello</v>
      </c>
      <c r="C29" s="33"/>
      <c r="D29" s="34">
        <v>1</v>
      </c>
      <c r="E29" s="34">
        <v>0</v>
      </c>
      <c r="F29" s="35">
        <f t="shared" si="5"/>
        <v>1</v>
      </c>
      <c r="G29" s="35">
        <f t="shared" si="6"/>
        <v>0</v>
      </c>
      <c r="H29" s="35">
        <f t="shared" si="7"/>
        <v>0</v>
      </c>
      <c r="I29" s="35"/>
      <c r="J29" s="35"/>
      <c r="K29" s="35"/>
      <c r="L29" s="35"/>
      <c r="M29" s="35"/>
      <c r="N29" s="36" t="str">
        <f>A45</f>
        <v>Paolo Finardi</v>
      </c>
    </row>
    <row r="30" spans="1:14" ht="13.5" thickBot="1">
      <c r="A30" s="32" t="str">
        <f>A12</f>
        <v>Alessandro Toni</v>
      </c>
      <c r="B30" s="32" t="str">
        <f>A14</f>
        <v>Claudio Dogali</v>
      </c>
      <c r="C30" s="33"/>
      <c r="D30" s="34">
        <v>1</v>
      </c>
      <c r="E30" s="34">
        <v>3</v>
      </c>
      <c r="F30" s="35">
        <f t="shared" si="5"/>
        <v>0</v>
      </c>
      <c r="G30" s="35">
        <f t="shared" si="6"/>
        <v>0</v>
      </c>
      <c r="H30" s="35">
        <f t="shared" si="7"/>
        <v>1</v>
      </c>
      <c r="I30" s="35"/>
      <c r="J30" s="35"/>
      <c r="K30" s="35"/>
      <c r="L30" s="35"/>
      <c r="M30" s="35"/>
      <c r="N30" s="36" t="str">
        <f>A44</f>
        <v>Gianluca Galeazzi</v>
      </c>
    </row>
    <row r="31" spans="1:14" ht="13.5" thickBot="1">
      <c r="A31" s="32" t="str">
        <f>A8</f>
        <v>Livio Cerullo</v>
      </c>
      <c r="B31" s="32" t="str">
        <f>A12</f>
        <v>Alessandro Toni</v>
      </c>
      <c r="C31" s="37"/>
      <c r="D31" s="34">
        <v>0</v>
      </c>
      <c r="E31" s="34">
        <v>0</v>
      </c>
      <c r="F31" s="35">
        <f t="shared" si="5"/>
        <v>0</v>
      </c>
      <c r="G31" s="35">
        <f t="shared" si="6"/>
        <v>1</v>
      </c>
      <c r="H31" s="35">
        <f t="shared" si="7"/>
        <v>0</v>
      </c>
      <c r="I31" s="35"/>
      <c r="J31" s="35"/>
      <c r="K31" s="35"/>
      <c r="L31" s="35"/>
      <c r="M31" s="35"/>
      <c r="N31" s="36" t="str">
        <f>A90</f>
        <v>Alberto La Rosa</v>
      </c>
    </row>
    <row r="32" spans="1:14" ht="13.5" thickBot="1">
      <c r="A32" s="32" t="str">
        <f>A9</f>
        <v>Emilio Richichi</v>
      </c>
      <c r="B32" s="32" t="str">
        <f>A13</f>
        <v>Ugo Murgia</v>
      </c>
      <c r="C32" s="37"/>
      <c r="D32" s="34">
        <v>5</v>
      </c>
      <c r="E32" s="34">
        <v>2</v>
      </c>
      <c r="F32" s="35">
        <f t="shared" si="5"/>
        <v>1</v>
      </c>
      <c r="G32" s="35">
        <f t="shared" si="6"/>
        <v>0</v>
      </c>
      <c r="H32" s="35">
        <f t="shared" si="7"/>
        <v>0</v>
      </c>
      <c r="I32" s="35"/>
      <c r="J32" s="35"/>
      <c r="K32" s="35"/>
      <c r="L32" s="35"/>
      <c r="M32" s="35"/>
      <c r="N32" s="36" t="str">
        <f>A89</f>
        <v>Giovanni Guercia</v>
      </c>
    </row>
    <row r="33" spans="1:14" ht="13.5" thickBot="1">
      <c r="A33" s="32" t="str">
        <f>A11</f>
        <v>Mauro Manganello</v>
      </c>
      <c r="B33" s="32" t="str">
        <f>A14</f>
        <v>Claudio Dogali</v>
      </c>
      <c r="C33" s="37"/>
      <c r="D33" s="34">
        <v>2</v>
      </c>
      <c r="E33" s="34">
        <v>1</v>
      </c>
      <c r="F33" s="35">
        <f>IF(D33&gt;E33,1,0)</f>
        <v>1</v>
      </c>
      <c r="G33" s="35">
        <f>IF(D33=E33,1,0)</f>
        <v>0</v>
      </c>
      <c r="H33" s="35">
        <f>IF(D33&lt;E33,1,0)</f>
        <v>0</v>
      </c>
      <c r="I33" s="35"/>
      <c r="J33" s="35"/>
      <c r="K33" s="35"/>
      <c r="L33" s="35"/>
      <c r="M33" s="35"/>
      <c r="N33" s="36" t="str">
        <f>A84</f>
        <v>Antonio Gentile</v>
      </c>
    </row>
    <row r="34" spans="1:14" ht="13.5" thickBot="1">
      <c r="A34" s="32" t="str">
        <f>A8</f>
        <v>Livio Cerullo</v>
      </c>
      <c r="B34" s="32" t="str">
        <f>A10</f>
        <v>Francesco Mattiangeli</v>
      </c>
      <c r="C34" s="37"/>
      <c r="D34" s="34">
        <v>0</v>
      </c>
      <c r="E34" s="34">
        <v>5</v>
      </c>
      <c r="F34" s="35">
        <f t="shared" si="5"/>
        <v>0</v>
      </c>
      <c r="G34" s="35">
        <f t="shared" si="6"/>
        <v>0</v>
      </c>
      <c r="H34" s="35">
        <f t="shared" si="7"/>
        <v>1</v>
      </c>
      <c r="I34" s="35"/>
      <c r="J34" s="35"/>
      <c r="K34" s="35"/>
      <c r="L34" s="35"/>
      <c r="M34" s="35"/>
      <c r="N34" s="36" t="str">
        <f>A45</f>
        <v>Paolo Finardi</v>
      </c>
    </row>
    <row r="35" spans="1:14" ht="13.5" thickBot="1">
      <c r="A35" s="32" t="str">
        <f>A11</f>
        <v>Mauro Manganello</v>
      </c>
      <c r="B35" s="32" t="str">
        <f>A12</f>
        <v>Alessandro Toni</v>
      </c>
      <c r="C35" s="37"/>
      <c r="D35" s="34">
        <v>1</v>
      </c>
      <c r="E35" s="34">
        <v>0</v>
      </c>
      <c r="F35" s="35">
        <f t="shared" si="5"/>
        <v>1</v>
      </c>
      <c r="G35" s="35">
        <f t="shared" si="6"/>
        <v>0</v>
      </c>
      <c r="H35" s="35">
        <f t="shared" si="7"/>
        <v>0</v>
      </c>
      <c r="I35" s="35"/>
      <c r="J35" s="35"/>
      <c r="K35" s="35"/>
      <c r="L35" s="35"/>
      <c r="M35" s="35"/>
      <c r="N35" s="36" t="str">
        <f>A44</f>
        <v>Gianluca Galeazzi</v>
      </c>
    </row>
    <row r="36" spans="1:14" ht="13.5" thickBot="1">
      <c r="A36" s="32" t="str">
        <f>A13</f>
        <v>Ugo Murgia</v>
      </c>
      <c r="B36" s="32" t="str">
        <f>A14</f>
        <v>Claudio Dogali</v>
      </c>
      <c r="C36" s="37"/>
      <c r="D36" s="34">
        <v>1</v>
      </c>
      <c r="E36" s="34">
        <v>2</v>
      </c>
      <c r="F36" s="35">
        <f t="shared" si="5"/>
        <v>0</v>
      </c>
      <c r="G36" s="35">
        <f t="shared" si="6"/>
        <v>0</v>
      </c>
      <c r="H36" s="35">
        <f t="shared" si="7"/>
        <v>1</v>
      </c>
      <c r="I36" s="35"/>
      <c r="J36" s="35"/>
      <c r="K36" s="35"/>
      <c r="L36" s="35"/>
      <c r="M36" s="35"/>
      <c r="N36" s="36" t="str">
        <f>A42</f>
        <v>Francesco Discepoli</v>
      </c>
    </row>
    <row r="37" spans="1:14" ht="12.75">
      <c r="A37" s="52"/>
      <c r="B37" s="52"/>
      <c r="C37" s="37"/>
      <c r="D37" s="37"/>
      <c r="E37" s="37"/>
      <c r="F37" s="35"/>
      <c r="G37" s="35"/>
      <c r="H37" s="35"/>
      <c r="I37" s="35"/>
      <c r="J37" s="35"/>
      <c r="K37" s="35"/>
      <c r="L37" s="35"/>
      <c r="M37" s="35"/>
      <c r="N37" s="20"/>
    </row>
    <row r="38" spans="1:14" ht="12.75">
      <c r="A38" s="52"/>
      <c r="B38" s="52"/>
      <c r="C38" s="37"/>
      <c r="D38" s="37"/>
      <c r="E38" s="37"/>
      <c r="F38" s="35"/>
      <c r="G38" s="35"/>
      <c r="H38" s="35"/>
      <c r="I38" s="35"/>
      <c r="J38" s="35"/>
      <c r="K38" s="35"/>
      <c r="L38" s="35"/>
      <c r="M38" s="35"/>
      <c r="N38" s="20"/>
    </row>
    <row r="39" spans="1:14" ht="12.75">
      <c r="A39" s="38"/>
      <c r="B39" s="39"/>
      <c r="C39" s="40"/>
      <c r="D39" s="41"/>
      <c r="E39" s="41"/>
      <c r="F39" s="42"/>
      <c r="G39" s="42"/>
      <c r="H39" s="43"/>
      <c r="I39" s="40"/>
      <c r="J39" s="40"/>
      <c r="K39" s="40"/>
      <c r="L39" s="40"/>
      <c r="M39" s="40"/>
      <c r="N39" s="39"/>
    </row>
    <row r="40" spans="1:14" ht="19.5">
      <c r="A40" s="44" t="s">
        <v>43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</row>
    <row r="41" spans="1:14" ht="12.75">
      <c r="A41" s="46" t="s">
        <v>31</v>
      </c>
      <c r="B41" s="47"/>
      <c r="C41" s="48" t="s">
        <v>32</v>
      </c>
      <c r="D41" s="49" t="s">
        <v>33</v>
      </c>
      <c r="E41" s="49" t="s">
        <v>34</v>
      </c>
      <c r="F41" s="50" t="s">
        <v>35</v>
      </c>
      <c r="G41" s="50" t="s">
        <v>36</v>
      </c>
      <c r="H41" s="50" t="s">
        <v>37</v>
      </c>
      <c r="I41" s="49" t="s">
        <v>38</v>
      </c>
      <c r="J41" s="49" t="s">
        <v>39</v>
      </c>
      <c r="K41" s="49"/>
      <c r="L41" s="49"/>
      <c r="M41" s="49"/>
      <c r="N41" s="51"/>
    </row>
    <row r="42" spans="1:14" ht="12.75">
      <c r="A42" s="21" t="str">
        <f>iscritti!$C$52</f>
        <v>Francesco Discepoli</v>
      </c>
      <c r="B42" s="20"/>
      <c r="C42" s="22">
        <f aca="true" t="shared" si="8" ref="C42:C49">E42*3+F42</f>
        <v>6</v>
      </c>
      <c r="D42" s="23">
        <f aca="true" t="shared" si="9" ref="D42:D49">SUM(E42:G42)</f>
        <v>7</v>
      </c>
      <c r="E42" s="23">
        <f>IF(D51&gt;E51,1,0)+IF(D55&gt;E55,1,0)+IF(D59&gt;E59,1,0)+IF(D63&gt;E63,1,0)+IF(D67&gt;E67,1,0)+IF(D71&gt;E71,1,0)+IF(D75&gt;E75,1,0)</f>
        <v>1</v>
      </c>
      <c r="F42" s="23">
        <f>IF(D51="",0,IF(D51=E51,1,0))+IF(E55="",0,IF(E55=D55,1,0))+IF(D59="",0,IF(D59=E59,1,0))+IF(D63="",0,IF(D63=E63,1,0))+IF(D67="",0,IF(D67=E67,1,0))+IF(D71="",0,IF(D71=E71,1,0))+IF(D75="",0,IF(D75=E75,1,0))</f>
        <v>3</v>
      </c>
      <c r="G42" s="23">
        <f>IF(D51&lt;E51,1,0)+IF(D55&lt;E55,1,0)+IF(D59&lt;E59,1,0)+IF(D63&lt;E63,1,0)+IF(D67&lt;E67,1,0)+IF(D71&lt;E71,1,0)+IF(D75&lt;E75,1,0)</f>
        <v>3</v>
      </c>
      <c r="H42" s="24">
        <f>+D51+D55+D59+D63+D67+D71+D75</f>
        <v>11</v>
      </c>
      <c r="I42" s="23">
        <f>+E51+E55+E59+E63+E67+E71+E75</f>
        <v>15</v>
      </c>
      <c r="J42" s="23">
        <f aca="true" t="shared" si="10" ref="J42:J49">H42-I42</f>
        <v>-4</v>
      </c>
      <c r="K42" s="25">
        <f aca="true" t="shared" si="11" ref="K42:K49">+C42+J42+H42</f>
        <v>13</v>
      </c>
      <c r="L42" s="25" t="str">
        <f aca="true" t="shared" si="12" ref="L42:L49">+A42</f>
        <v>Francesco Discepoli</v>
      </c>
      <c r="M42" s="25">
        <f>LARGE(K42:K49,1)</f>
        <v>55</v>
      </c>
      <c r="N42" s="119" t="s">
        <v>146</v>
      </c>
    </row>
    <row r="43" spans="1:14" ht="12.75">
      <c r="A43" s="21" t="str">
        <f>iscritti!$C$56</f>
        <v>Riccardo Marinucci</v>
      </c>
      <c r="B43" s="20"/>
      <c r="C43" s="22">
        <f t="shared" si="8"/>
        <v>17</v>
      </c>
      <c r="D43" s="23">
        <f t="shared" si="9"/>
        <v>7</v>
      </c>
      <c r="E43" s="23">
        <f>IF(D52&gt;E52,1,0)+IF(D56&gt;E56,1,0)+IF(D60&gt;E60,1,0)+IF(E63&gt;D63,1,0)+IF(D68&gt;E68,1,0)+IF(D72&gt;E72,1,0)+IF(D76&gt;E76,1,0)</f>
        <v>5</v>
      </c>
      <c r="F43" s="23">
        <f>IF(D52="",0,IF(D52=E52,1,0))+IF(D56="",0,IF(D56=E56,1,0))+IF(D60="",0,IF(D60=E60,1,0))+IF(E63="",0,IF(E63=D63,1,0))+IF(D68="",0,IF(D68=E68,1,0))+IF(D72="",0,IF(D72=E72,1,0))+IF(D76="",0,IF(D76=E76,1,0))</f>
        <v>2</v>
      </c>
      <c r="G43" s="23">
        <f>IF(D52&lt;E52,1,0)+IF(D56&lt;E56,1,0)+IF(D60&lt;E60,1,0)+IF(E63&lt;D63,1,0)+IF(D68&lt;E68,1,0)+IF(D72&lt;E72,1,0)+IF(D76&lt;E76,1,0)</f>
        <v>0</v>
      </c>
      <c r="H43" s="24">
        <f>+D52+D55+D60+E63+D68+D72+D76</f>
        <v>16</v>
      </c>
      <c r="I43" s="24">
        <f>+E52+E56+E60+D63+E68+E72+E76</f>
        <v>7</v>
      </c>
      <c r="J43" s="23">
        <f t="shared" si="10"/>
        <v>9</v>
      </c>
      <c r="K43" s="25">
        <f t="shared" si="11"/>
        <v>42</v>
      </c>
      <c r="L43" s="25" t="str">
        <f t="shared" si="12"/>
        <v>Riccardo Marinucci</v>
      </c>
      <c r="M43" s="25">
        <f>LARGE(K42:K49,2)</f>
        <v>42</v>
      </c>
      <c r="N43" s="119" t="str">
        <f>IF(SUM(C42:C49)=0,"",VLOOKUP(M43,K42:L49,2,FALSE))</f>
        <v>Riccardo Marinucci</v>
      </c>
    </row>
    <row r="44" spans="1:14" ht="12.75">
      <c r="A44" s="21" t="str">
        <f>iscritti!$C$57</f>
        <v>Gianluca Galeazzi</v>
      </c>
      <c r="B44" s="20"/>
      <c r="C44" s="22">
        <f t="shared" si="8"/>
        <v>16</v>
      </c>
      <c r="D44" s="23">
        <f t="shared" si="9"/>
        <v>7</v>
      </c>
      <c r="E44" s="23">
        <f>IF(D52&gt;E52,1,0)+IF(E56&gt;D56,1,0)+IF(D61&gt;E61,1,0)+IF(D64&gt;E64,1,0)+IF(D69&gt;E69,1,0)+IF(D73&gt;E73,1,0)+IF(E75&gt;D75,1,0)</f>
        <v>5</v>
      </c>
      <c r="F44" s="23">
        <f>IF(D53="",0,IF(D53=E53,1,0))+IF(D56="",0,IF(D56=E56,1,0))+IF(D61="",0,IF(D61=E61,1,0))+IF(E64="",0,IF(E64=D64,1,0))+IF(D69="",0,IF(D69=E69,1,0))+IF(D73="",0,IF(D73=E73,1,0))+IF(D75="",0,IF(D75=E75,1,0))</f>
        <v>1</v>
      </c>
      <c r="G44" s="23">
        <f>IF(D53&lt;E53,1,0)+IF(E56&lt;D56,1,0)+IF(D61&lt;E61,1,0)+IF(D64&lt;E64,1,0)+IF(D69&lt;E69,1,0)+IF(D73&lt;E73,1,0)+IF(E75&lt;D75,1,0)</f>
        <v>1</v>
      </c>
      <c r="H44" s="24">
        <f>+D53+E56+D61+D64+D69+D73+E75</f>
        <v>24</v>
      </c>
      <c r="I44" s="24">
        <f>+E53+D56+E61+E64+E69+E73+D75</f>
        <v>9</v>
      </c>
      <c r="J44" s="23">
        <f t="shared" si="10"/>
        <v>15</v>
      </c>
      <c r="K44" s="25">
        <f t="shared" si="11"/>
        <v>55</v>
      </c>
      <c r="L44" s="25" t="str">
        <f t="shared" si="12"/>
        <v>Gianluca Galeazzi</v>
      </c>
      <c r="M44" s="25">
        <f>LARGE(K42:K49,3)</f>
        <v>36</v>
      </c>
      <c r="N44" s="119" t="s">
        <v>135</v>
      </c>
    </row>
    <row r="45" spans="1:14" ht="12.75">
      <c r="A45" s="21" t="str">
        <f>iscritti!$C$61</f>
        <v>Paolo Finardi</v>
      </c>
      <c r="B45" s="20"/>
      <c r="C45" s="22">
        <f t="shared" si="8"/>
        <v>18</v>
      </c>
      <c r="D45" s="23">
        <f t="shared" si="9"/>
        <v>7</v>
      </c>
      <c r="E45" s="23">
        <f>IF(D54&gt;E54,1,0)+IF(E55&gt;D55,1,0)+IF(D62&gt;E62,1,0)+IF(E64&gt;D64,1,0)+IF(D70&gt;E70,1,0)+IF(D74&gt;E74,1,0)+IF(E76&gt;D76,1,0)</f>
        <v>6</v>
      </c>
      <c r="F45" s="23">
        <f>IF(D54="",0,IF(D54=E54,1,0))+IF(E55="",0,IF(E55=D55,1,0))+IF(D62="",0,IF(D62=E62,1,0))+IF(E64="",0,IF(E64=D64,1,0))+IF(D70="",0,IF(D70=E70,1,0))+IF(D74="",0,IF(D74=E74,1,0))+IF(E76="",0,IF(E76=D76,1,0))</f>
        <v>0</v>
      </c>
      <c r="G45" s="23">
        <f>IF(D54&lt;E54,1,0)+IF(E55&lt;D55,1,0)+IF(D62&lt;E62,1,0)+IF(E64&lt;D64,1,0)+IF(D70&lt;E70,1,0)+IF(D74&lt;E74,1,0)+IF(E76&lt;D76,1,0)</f>
        <v>1</v>
      </c>
      <c r="H45" s="24">
        <f>+D54+E55+D62+E64+D70+D74+E76</f>
        <v>13</v>
      </c>
      <c r="I45" s="24">
        <f>+E54+D55+E62+D64+E70+E75+D76</f>
        <v>8</v>
      </c>
      <c r="J45" s="23">
        <f t="shared" si="10"/>
        <v>5</v>
      </c>
      <c r="K45" s="25">
        <f t="shared" si="11"/>
        <v>36</v>
      </c>
      <c r="L45" s="25" t="str">
        <f t="shared" si="12"/>
        <v>Paolo Finardi</v>
      </c>
      <c r="M45" s="25">
        <f>LARGE(K42:K49,4)</f>
        <v>23</v>
      </c>
      <c r="N45" s="119" t="str">
        <f>IF(SUM(C42:C49)=0,"",VLOOKUP(M45,K42:L49,2,FALSE))</f>
        <v>Antonello Dalia</v>
      </c>
    </row>
    <row r="46" spans="1:14" ht="12.75">
      <c r="A46" s="21" t="str">
        <f>iscritti!$C$63</f>
        <v>Mimmo Zaffino</v>
      </c>
      <c r="B46" s="20"/>
      <c r="C46" s="22">
        <f t="shared" si="8"/>
        <v>5</v>
      </c>
      <c r="D46" s="23">
        <f t="shared" si="9"/>
        <v>7</v>
      </c>
      <c r="E46" s="23">
        <f>IF(E51&gt;D51,1,0)+IF(D57&gt;E57,1,0)+IF(E60&gt;D60,1,0)+IF(D65&gt;E65,1,0)+IF(E69&gt;D69,1,0)+IF(E74&gt;D74,1,0)+IF(D77&gt;E77,1,0)</f>
        <v>1</v>
      </c>
      <c r="F46" s="23">
        <f>IF(E51="",0,IF(E51=D51,1,0))+IF(D57="",0,IF(D57=E57,1,0))+IF(E60="",0,IF(E60=D60,1,0))+IF(D65="",0,IF(D65=E65,1,0))+IF(E69="",0,IF(E69=D69,1,0))+IF(E74="",0,IF(E74=D74,1,0))+IF(D77="",0,IF(D77=E77,1,0))</f>
        <v>2</v>
      </c>
      <c r="G46" s="23">
        <f>IF(E51&lt;D51,1,0)+IF(D57&lt;E57,1,0)+IF(E60&lt;D60,1,0)+IF(D65&lt;E65,1,0)+IF(E69&lt;D69,1,0)+IF(E74&lt;D74,1,0)+IF(D77&lt;E77,1,0)</f>
        <v>4</v>
      </c>
      <c r="H46" s="24">
        <f>+E51+D57+E60+D65+E69+E74+D77</f>
        <v>14</v>
      </c>
      <c r="I46" s="24">
        <f>+D51+E57+D60+E65+D59+D74+E77</f>
        <v>12</v>
      </c>
      <c r="J46" s="23">
        <f t="shared" si="10"/>
        <v>2</v>
      </c>
      <c r="K46" s="25">
        <f t="shared" si="11"/>
        <v>21</v>
      </c>
      <c r="L46" s="25" t="str">
        <f t="shared" si="12"/>
        <v>Mimmo Zaffino</v>
      </c>
      <c r="M46" s="25">
        <f>LARGE(K42:K49,5)</f>
        <v>21</v>
      </c>
      <c r="N46" s="119" t="str">
        <f>IF(SUM(C42:C49)=0,"",VLOOKUP(M46,K42:L49,2,FALSE))</f>
        <v>Mimmo Zaffino</v>
      </c>
    </row>
    <row r="47" spans="1:14" ht="12.75">
      <c r="A47" s="21" t="str">
        <f>iscritti!$C$66</f>
        <v>Umberto Battista</v>
      </c>
      <c r="B47" s="20"/>
      <c r="C47" s="22">
        <f t="shared" si="8"/>
        <v>3</v>
      </c>
      <c r="D47" s="23">
        <f t="shared" si="9"/>
        <v>7</v>
      </c>
      <c r="E47" s="23">
        <f>IF(E52&gt;D52,1,0)+IF(D58&gt;E58,1,0)+IF(E59&gt;D59,1,0)+IF(E65&gt;D65,1,0)+IF(E70&gt;D70,1,0)+IF(E73&gt;D73,1,0)+IF(D78&gt;E78,1,0)</f>
        <v>0</v>
      </c>
      <c r="F47" s="23">
        <f>IF(E52="",0,IF(E52=D52,1,0))+IF(D58="",0,IF(D58=E58,1,0))+IF(E59="",0,IF(E59=D59,1,0))+IF(E65="",0,IF(E65=D65,1,0))+IF(E70="",0,IF(E70=D70,1,0))+IF(E73="",0,IF(E73=D73,1,0))+IF(D78="",0,IF(D78=E78,1,0))</f>
        <v>3</v>
      </c>
      <c r="G47" s="23">
        <f>IF(E52&lt;D52,1,0)+IF(D58&lt;E58,1,0)+IF(E59&lt;D59,1,0)+IF(E65&lt;D65,1,0)+IF(E70&lt;D70,1,0)+IF(E73&lt;D73,1,0)+IF(D78&lt;E78,1,0)</f>
        <v>4</v>
      </c>
      <c r="H47" s="24">
        <f>+E52+D58+E59+E65+E70+E73+D78</f>
        <v>3</v>
      </c>
      <c r="I47" s="24">
        <f>+D52+E58+D59+D65+D70+D73+E78</f>
        <v>17</v>
      </c>
      <c r="J47" s="23">
        <f t="shared" si="10"/>
        <v>-14</v>
      </c>
      <c r="K47" s="25">
        <f t="shared" si="11"/>
        <v>-8</v>
      </c>
      <c r="L47" s="25" t="str">
        <f t="shared" si="12"/>
        <v>Umberto Battista</v>
      </c>
      <c r="M47" s="25">
        <f>LARGE(K42:K49,6)</f>
        <v>13</v>
      </c>
      <c r="N47" s="119" t="str">
        <f>IF(SUM(C42:C49)=0,"",VLOOKUP(M47,K42:L49,2,FALSE))</f>
        <v>Francesco Discepoli</v>
      </c>
    </row>
    <row r="48" spans="1:14" ht="12.75">
      <c r="A48" s="21" t="str">
        <f>iscritti!$C$70</f>
        <v>Davide Lazzari</v>
      </c>
      <c r="B48" s="20"/>
      <c r="C48" s="22">
        <f t="shared" si="8"/>
        <v>4</v>
      </c>
      <c r="D48" s="23">
        <f t="shared" si="9"/>
        <v>7</v>
      </c>
      <c r="E48" s="23">
        <f>IF(E53&gt;D53,1,0)+IF(E58&gt;D58,1,0)+IF(E62&gt;D62,1,0)+IF(D66&gt;E66,1,0)+IF(E67&gt;D67,1,0)+IF(E72&gt;D72,1,0)+IF(E77&gt;D77,1,0)</f>
        <v>1</v>
      </c>
      <c r="F48" s="23">
        <f>IF(E53="",0,IF(E53=D53,1,0))+IF(E58="",0,IF(E58=D58,1,0))+IF(E62="",0,IF(E62=D62,1,0))+IF(D66="",0,IF(D66=E66,1,0))+IF(E67="",0,IF(E67=D67,1,0))+IF(E72="",0,IF(E72=D72,1,0))+IF(E77="",0,IF(E77=D77,1,0))</f>
        <v>1</v>
      </c>
      <c r="G48" s="23">
        <f>IF(E53&lt;D53,1,0)+IF(E58&lt;D58,1,0)+IF(E62&lt;D62,1,0)+IF(D66&lt;E66,1,0)+IF(E67&lt;D67,1,0)+IF(E72&lt;D72,1,0)+IF(E77&lt;D77,1,0)</f>
        <v>5</v>
      </c>
      <c r="H48" s="24">
        <f>+E53+E58+E62+D66+E67+E72+E77</f>
        <v>7</v>
      </c>
      <c r="I48" s="24">
        <f>+D53+D58+D62+E66+D67+D72+D77</f>
        <v>19</v>
      </c>
      <c r="J48" s="23">
        <f t="shared" si="10"/>
        <v>-12</v>
      </c>
      <c r="K48" s="25">
        <f t="shared" si="11"/>
        <v>-1</v>
      </c>
      <c r="L48" s="25" t="str">
        <f t="shared" si="12"/>
        <v>Davide Lazzari</v>
      </c>
      <c r="M48" s="25">
        <f>LARGE(K42:K49,7)</f>
        <v>-1</v>
      </c>
      <c r="N48" s="119" t="str">
        <f>IF(SUM(C42:C49)=0,"",VLOOKUP(M48,K42:L49,2,FALSE))</f>
        <v>Davide Lazzari</v>
      </c>
    </row>
    <row r="49" spans="1:14" ht="12.75">
      <c r="A49" s="21" t="str">
        <f>iscritti!$C$73</f>
        <v>Antonello Dalia</v>
      </c>
      <c r="B49" s="20"/>
      <c r="C49" s="22">
        <f t="shared" si="8"/>
        <v>8</v>
      </c>
      <c r="D49" s="23">
        <f t="shared" si="9"/>
        <v>7</v>
      </c>
      <c r="E49" s="23">
        <f>IF(E54&gt;D54,1,0)+IF(E57&gt;D57,1,0)+IF(E61&gt;D61,1,0)+IF(E66&gt;D66,1,0)+IF(E68&gt;D68,1,0)+IF(E71&gt;D71,1,0)+IF(E78&gt;D78,1,0)</f>
        <v>2</v>
      </c>
      <c r="F49" s="23">
        <f>IF(E54="",0,IF(E54=D54,1,0))+IF(E57="",0,IF(E57=D57,1,0))+IF(E61="",0,IF(E61=D61,1,0))+IF(E66="",0,IF(E66=D66,1,0))+IF(E68="",0,IF(E68=D68,1,0))+IF(E71="",0,IF(E71=D71,1,0))+IF(E78="",0,IF(E78=D78,1,0))</f>
        <v>2</v>
      </c>
      <c r="G49" s="23">
        <f>IF(E54&lt;D54,1,0)+IF(E57&lt;D57,1,0)+IF(E61&lt;D61,1,0)+IF(E66&lt;D66,1,0)+IF(E68&lt;D68,1,0)+IF(E71&lt;D71,1,0)+IF(E78&lt;D78,1,0)</f>
        <v>3</v>
      </c>
      <c r="H49" s="24">
        <f>+E54+E57+E61+E66+E68+E71+E78</f>
        <v>14</v>
      </c>
      <c r="I49" s="24">
        <f>+D54+D57+D61+D66+D68+D71+D78</f>
        <v>13</v>
      </c>
      <c r="J49" s="23">
        <f t="shared" si="10"/>
        <v>1</v>
      </c>
      <c r="K49" s="25">
        <f t="shared" si="11"/>
        <v>23</v>
      </c>
      <c r="L49" s="25" t="str">
        <f t="shared" si="12"/>
        <v>Antonello Dalia</v>
      </c>
      <c r="M49" s="25">
        <f>LARGE(K42:K49,8)</f>
        <v>-8</v>
      </c>
      <c r="N49" s="119" t="str">
        <f>IF(SUM(C42:C49)=0,"",VLOOKUP(M49,K42:L49,2,FALSE))</f>
        <v>Umberto Battista</v>
      </c>
    </row>
    <row r="50" spans="1:14" ht="13.5" thickBot="1">
      <c r="A50" s="16" t="s">
        <v>40</v>
      </c>
      <c r="B50" s="16"/>
      <c r="C50" s="18"/>
      <c r="D50" s="27" t="s">
        <v>41</v>
      </c>
      <c r="E50" s="28"/>
      <c r="F50" s="29"/>
      <c r="G50" s="30"/>
      <c r="H50" s="29"/>
      <c r="I50" s="18"/>
      <c r="J50" s="18"/>
      <c r="K50" s="18"/>
      <c r="L50" s="18"/>
      <c r="M50" s="18"/>
      <c r="N50" s="31" t="s">
        <v>42</v>
      </c>
    </row>
    <row r="51" spans="1:14" ht="13.5" thickBot="1">
      <c r="A51" s="32" t="str">
        <f>A42</f>
        <v>Francesco Discepoli</v>
      </c>
      <c r="B51" s="32" t="str">
        <f>A46</f>
        <v>Mimmo Zaffino</v>
      </c>
      <c r="C51" s="33"/>
      <c r="D51" s="34">
        <v>4</v>
      </c>
      <c r="E51" s="34">
        <v>4</v>
      </c>
      <c r="F51" s="35">
        <f>IF(D51&gt;E51,1,0)</f>
        <v>0</v>
      </c>
      <c r="G51" s="35">
        <f aca="true" t="shared" si="13" ref="G51:G78">IF(D51=E51,1,0)</f>
        <v>1</v>
      </c>
      <c r="H51" s="35">
        <f>IF(D51&lt;E51,1,0)</f>
        <v>0</v>
      </c>
      <c r="I51" s="35"/>
      <c r="J51" s="35"/>
      <c r="K51" s="35"/>
      <c r="L51" s="35"/>
      <c r="M51" s="35"/>
      <c r="N51" s="36" t="str">
        <f>A8</f>
        <v>Livio Cerullo</v>
      </c>
    </row>
    <row r="52" spans="1:14" ht="13.5" thickBot="1">
      <c r="A52" s="32" t="str">
        <f>A43</f>
        <v>Riccardo Marinucci</v>
      </c>
      <c r="B52" s="32" t="str">
        <f>A47</f>
        <v>Umberto Battista</v>
      </c>
      <c r="C52" s="33"/>
      <c r="D52" s="34">
        <v>2</v>
      </c>
      <c r="E52" s="34">
        <v>0</v>
      </c>
      <c r="F52" s="35">
        <f>IF(D52&gt;E52,1,0)</f>
        <v>1</v>
      </c>
      <c r="G52" s="35">
        <f t="shared" si="13"/>
        <v>0</v>
      </c>
      <c r="H52" s="35">
        <f>IF(D52&lt;E52,1,0)</f>
        <v>0</v>
      </c>
      <c r="I52" s="35"/>
      <c r="J52" s="35"/>
      <c r="K52" s="35"/>
      <c r="L52" s="35"/>
      <c r="M52" s="35"/>
      <c r="N52" s="36" t="str">
        <f>A9</f>
        <v>Emilio Richichi</v>
      </c>
    </row>
    <row r="53" spans="1:14" ht="13.5" thickBot="1">
      <c r="A53" s="32" t="str">
        <f>A44</f>
        <v>Gianluca Galeazzi</v>
      </c>
      <c r="B53" s="32" t="str">
        <f>A48</f>
        <v>Davide Lazzari</v>
      </c>
      <c r="C53" s="33"/>
      <c r="D53" s="34">
        <v>3</v>
      </c>
      <c r="E53" s="34">
        <v>2</v>
      </c>
      <c r="F53" s="35">
        <f>IF(D53&gt;E53,1,0)</f>
        <v>1</v>
      </c>
      <c r="G53" s="35">
        <f t="shared" si="13"/>
        <v>0</v>
      </c>
      <c r="H53" s="35">
        <f>IF(D53&lt;E53,1,0)</f>
        <v>0</v>
      </c>
      <c r="I53" s="35"/>
      <c r="J53" s="35"/>
      <c r="K53" s="35"/>
      <c r="L53" s="35"/>
      <c r="M53" s="35"/>
      <c r="N53" s="36" t="str">
        <f>A10</f>
        <v>Francesco Mattiangeli</v>
      </c>
    </row>
    <row r="54" spans="1:14" ht="13.5" thickBot="1">
      <c r="A54" s="32" t="str">
        <f>A45</f>
        <v>Paolo Finardi</v>
      </c>
      <c r="B54" s="32" t="str">
        <f>A49</f>
        <v>Antonello Dalia</v>
      </c>
      <c r="C54" s="33"/>
      <c r="D54" s="34">
        <v>2</v>
      </c>
      <c r="E54" s="34">
        <v>0</v>
      </c>
      <c r="F54" s="35">
        <f>IF(D54&gt;E54,1,0)</f>
        <v>1</v>
      </c>
      <c r="G54" s="35">
        <f t="shared" si="13"/>
        <v>0</v>
      </c>
      <c r="H54" s="35">
        <f>IF(D54&lt;E54,1,0)</f>
        <v>0</v>
      </c>
      <c r="I54" s="35"/>
      <c r="J54" s="35"/>
      <c r="K54" s="35"/>
      <c r="L54" s="35"/>
      <c r="M54" s="35"/>
      <c r="N54" s="36" t="str">
        <f>A11</f>
        <v>Mauro Manganello</v>
      </c>
    </row>
    <row r="55" spans="1:14" ht="13.5" thickBot="1">
      <c r="A55" s="32" t="str">
        <f>A42</f>
        <v>Francesco Discepoli</v>
      </c>
      <c r="B55" s="32" t="str">
        <f>A45</f>
        <v>Paolo Finardi</v>
      </c>
      <c r="C55" s="33"/>
      <c r="D55" s="34">
        <v>0</v>
      </c>
      <c r="E55" s="34">
        <v>1</v>
      </c>
      <c r="F55" s="35">
        <f>IF(D55&gt;E55,1,0)</f>
        <v>0</v>
      </c>
      <c r="G55" s="35">
        <f t="shared" si="13"/>
        <v>0</v>
      </c>
      <c r="H55" s="35">
        <f>IF(D55&lt;E55,1,0)</f>
        <v>1</v>
      </c>
      <c r="I55" s="35"/>
      <c r="J55" s="35"/>
      <c r="K55" s="35"/>
      <c r="L55" s="35"/>
      <c r="M55" s="35"/>
      <c r="N55" s="36" t="str">
        <f>A88</f>
        <v>Marcello Scarduelli</v>
      </c>
    </row>
    <row r="56" spans="1:14" ht="13.5" thickBot="1">
      <c r="A56" s="32" t="str">
        <f>A43</f>
        <v>Riccardo Marinucci</v>
      </c>
      <c r="B56" s="32" t="str">
        <f>A44</f>
        <v>Gianluca Galeazzi</v>
      </c>
      <c r="C56" s="33"/>
      <c r="D56" s="34">
        <v>2</v>
      </c>
      <c r="E56" s="34">
        <v>2</v>
      </c>
      <c r="F56" s="35">
        <f aca="true" t="shared" si="14" ref="F56:F78">IF(D56&gt;E56,1,0)</f>
        <v>0</v>
      </c>
      <c r="G56" s="35">
        <f t="shared" si="13"/>
        <v>1</v>
      </c>
      <c r="H56" s="35">
        <f aca="true" t="shared" si="15" ref="H56:H78">IF(D56&lt;E56,1,0)</f>
        <v>0</v>
      </c>
      <c r="I56" s="35"/>
      <c r="J56" s="35"/>
      <c r="K56" s="35"/>
      <c r="L56" s="35"/>
      <c r="M56" s="35"/>
      <c r="N56" s="36" t="str">
        <f>A89</f>
        <v>Giovanni Guercia</v>
      </c>
    </row>
    <row r="57" spans="1:14" ht="13.5" thickBot="1">
      <c r="A57" s="32" t="str">
        <f>A46</f>
        <v>Mimmo Zaffino</v>
      </c>
      <c r="B57" s="32" t="str">
        <f>A49</f>
        <v>Antonello Dalia</v>
      </c>
      <c r="C57" s="33"/>
      <c r="D57" s="34">
        <v>2</v>
      </c>
      <c r="E57" s="34">
        <v>3</v>
      </c>
      <c r="F57" s="35">
        <f t="shared" si="14"/>
        <v>0</v>
      </c>
      <c r="G57" s="35">
        <f t="shared" si="13"/>
        <v>0</v>
      </c>
      <c r="H57" s="35">
        <f t="shared" si="15"/>
        <v>1</v>
      </c>
      <c r="I57" s="35"/>
      <c r="J57" s="35"/>
      <c r="K57" s="35"/>
      <c r="L57" s="35"/>
      <c r="M57" s="35"/>
      <c r="N57" s="36" t="str">
        <f>A90</f>
        <v>Alberto La Rosa</v>
      </c>
    </row>
    <row r="58" spans="1:14" ht="13.5" thickBot="1">
      <c r="A58" s="32" t="str">
        <f>A47</f>
        <v>Umberto Battista</v>
      </c>
      <c r="B58" s="32" t="str">
        <f>A48</f>
        <v>Davide Lazzari</v>
      </c>
      <c r="C58" s="33"/>
      <c r="D58" s="34">
        <v>1</v>
      </c>
      <c r="E58" s="34">
        <v>1</v>
      </c>
      <c r="F58" s="35">
        <f t="shared" si="14"/>
        <v>0</v>
      </c>
      <c r="G58" s="35">
        <f t="shared" si="13"/>
        <v>1</v>
      </c>
      <c r="H58" s="35">
        <f t="shared" si="15"/>
        <v>0</v>
      </c>
      <c r="I58" s="35"/>
      <c r="J58" s="35"/>
      <c r="K58" s="35"/>
      <c r="L58" s="35"/>
      <c r="M58" s="35"/>
      <c r="N58" s="36" t="str">
        <f>A91</f>
        <v>Valentino Spagnolo</v>
      </c>
    </row>
    <row r="59" spans="1:14" ht="13.5" thickBot="1">
      <c r="A59" s="32" t="str">
        <f>A42</f>
        <v>Francesco Discepoli</v>
      </c>
      <c r="B59" s="32" t="str">
        <f>A47</f>
        <v>Umberto Battista</v>
      </c>
      <c r="C59" s="33"/>
      <c r="D59" s="34">
        <v>0</v>
      </c>
      <c r="E59" s="34">
        <v>0</v>
      </c>
      <c r="F59" s="35">
        <f t="shared" si="14"/>
        <v>0</v>
      </c>
      <c r="G59" s="35">
        <f t="shared" si="13"/>
        <v>1</v>
      </c>
      <c r="H59" s="35">
        <f t="shared" si="15"/>
        <v>0</v>
      </c>
      <c r="I59" s="35"/>
      <c r="J59" s="35"/>
      <c r="K59" s="35"/>
      <c r="L59" s="35"/>
      <c r="M59" s="35"/>
      <c r="N59" s="36" t="str">
        <f>A12</f>
        <v>Alessandro Toni</v>
      </c>
    </row>
    <row r="60" spans="1:14" ht="13.5" thickBot="1">
      <c r="A60" s="32" t="str">
        <f>A43</f>
        <v>Riccardo Marinucci</v>
      </c>
      <c r="B60" s="32" t="str">
        <f>A46</f>
        <v>Mimmo Zaffino</v>
      </c>
      <c r="C60" s="33"/>
      <c r="D60" s="34">
        <v>1</v>
      </c>
      <c r="E60" s="34">
        <v>0</v>
      </c>
      <c r="F60" s="35">
        <f t="shared" si="14"/>
        <v>1</v>
      </c>
      <c r="G60" s="35">
        <f t="shared" si="13"/>
        <v>0</v>
      </c>
      <c r="H60" s="35">
        <f t="shared" si="15"/>
        <v>0</v>
      </c>
      <c r="I60" s="35"/>
      <c r="J60" s="35"/>
      <c r="K60" s="35"/>
      <c r="L60" s="35"/>
      <c r="M60" s="35"/>
      <c r="N60" s="36" t="str">
        <f>A11</f>
        <v>Mauro Manganello</v>
      </c>
    </row>
    <row r="61" spans="1:14" ht="13.5" thickBot="1">
      <c r="A61" s="32" t="str">
        <f>A44</f>
        <v>Gianluca Galeazzi</v>
      </c>
      <c r="B61" s="32" t="str">
        <f>A49</f>
        <v>Antonello Dalia</v>
      </c>
      <c r="C61" s="33"/>
      <c r="D61" s="34">
        <v>3</v>
      </c>
      <c r="E61" s="34">
        <v>1</v>
      </c>
      <c r="F61" s="35">
        <f t="shared" si="14"/>
        <v>1</v>
      </c>
      <c r="G61" s="35">
        <f t="shared" si="13"/>
        <v>0</v>
      </c>
      <c r="H61" s="35">
        <f t="shared" si="15"/>
        <v>0</v>
      </c>
      <c r="I61" s="35"/>
      <c r="J61" s="35"/>
      <c r="K61" s="35"/>
      <c r="L61" s="35"/>
      <c r="M61" s="35"/>
      <c r="N61" s="36" t="str">
        <f>A10</f>
        <v>Francesco Mattiangeli</v>
      </c>
    </row>
    <row r="62" spans="1:14" ht="13.5" thickBot="1">
      <c r="A62" s="32" t="str">
        <f>A45</f>
        <v>Paolo Finardi</v>
      </c>
      <c r="B62" s="32" t="str">
        <f>A48</f>
        <v>Davide Lazzari</v>
      </c>
      <c r="C62" s="33"/>
      <c r="D62" s="34">
        <v>2</v>
      </c>
      <c r="E62" s="34">
        <v>1</v>
      </c>
      <c r="F62" s="35">
        <f t="shared" si="14"/>
        <v>1</v>
      </c>
      <c r="G62" s="35">
        <f t="shared" si="13"/>
        <v>0</v>
      </c>
      <c r="H62" s="35">
        <f t="shared" si="15"/>
        <v>0</v>
      </c>
      <c r="I62" s="35"/>
      <c r="J62" s="35"/>
      <c r="K62" s="35"/>
      <c r="L62" s="35"/>
      <c r="M62" s="35"/>
      <c r="N62" s="36" t="str">
        <f>A9</f>
        <v>Emilio Richichi</v>
      </c>
    </row>
    <row r="63" spans="1:14" ht="13.5" thickBot="1">
      <c r="A63" s="32" t="str">
        <f>A42</f>
        <v>Francesco Discepoli</v>
      </c>
      <c r="B63" s="32" t="str">
        <f>A43</f>
        <v>Riccardo Marinucci</v>
      </c>
      <c r="C63" s="33"/>
      <c r="D63" s="34">
        <v>2</v>
      </c>
      <c r="E63" s="34">
        <v>4</v>
      </c>
      <c r="F63" s="35">
        <f t="shared" si="14"/>
        <v>0</v>
      </c>
      <c r="G63" s="35">
        <f t="shared" si="13"/>
        <v>0</v>
      </c>
      <c r="H63" s="35">
        <f t="shared" si="15"/>
        <v>1</v>
      </c>
      <c r="I63" s="35"/>
      <c r="J63" s="35"/>
      <c r="K63" s="35"/>
      <c r="L63" s="35"/>
      <c r="M63" s="35"/>
      <c r="N63" s="36" t="str">
        <f>A91</f>
        <v>Valentino Spagnolo</v>
      </c>
    </row>
    <row r="64" spans="1:14" ht="13.5" thickBot="1">
      <c r="A64" s="32" t="str">
        <f>A44</f>
        <v>Gianluca Galeazzi</v>
      </c>
      <c r="B64" s="32" t="str">
        <f>A45</f>
        <v>Paolo Finardi</v>
      </c>
      <c r="C64" s="33"/>
      <c r="D64" s="34">
        <v>1</v>
      </c>
      <c r="E64" s="34">
        <v>2</v>
      </c>
      <c r="F64" s="35">
        <f t="shared" si="14"/>
        <v>0</v>
      </c>
      <c r="G64" s="35">
        <f t="shared" si="13"/>
        <v>0</v>
      </c>
      <c r="H64" s="35">
        <f t="shared" si="15"/>
        <v>1</v>
      </c>
      <c r="I64" s="35"/>
      <c r="J64" s="35"/>
      <c r="K64" s="35"/>
      <c r="L64" s="35"/>
      <c r="M64" s="35"/>
      <c r="N64" s="36" t="str">
        <f>A90</f>
        <v>Alberto La Rosa</v>
      </c>
    </row>
    <row r="65" spans="1:14" ht="13.5" thickBot="1">
      <c r="A65" s="32" t="str">
        <f>A46</f>
        <v>Mimmo Zaffino</v>
      </c>
      <c r="B65" s="32" t="str">
        <f>A47</f>
        <v>Umberto Battista</v>
      </c>
      <c r="C65" s="33"/>
      <c r="D65" s="34">
        <v>1</v>
      </c>
      <c r="E65" s="34">
        <v>1</v>
      </c>
      <c r="F65" s="35">
        <f t="shared" si="14"/>
        <v>0</v>
      </c>
      <c r="G65" s="35">
        <f t="shared" si="13"/>
        <v>1</v>
      </c>
      <c r="H65" s="35">
        <f t="shared" si="15"/>
        <v>0</v>
      </c>
      <c r="I65" s="35"/>
      <c r="J65" s="35"/>
      <c r="K65" s="35"/>
      <c r="L65" s="35"/>
      <c r="M65" s="35"/>
      <c r="N65" s="36" t="str">
        <f>A89</f>
        <v>Giovanni Guercia</v>
      </c>
    </row>
    <row r="66" spans="1:14" ht="13.5" thickBot="1">
      <c r="A66" s="32" t="str">
        <f>A48</f>
        <v>Davide Lazzari</v>
      </c>
      <c r="B66" s="32" t="str">
        <f>A49</f>
        <v>Antonello Dalia</v>
      </c>
      <c r="C66" s="33"/>
      <c r="D66" s="34">
        <v>2</v>
      </c>
      <c r="E66" s="34">
        <v>1</v>
      </c>
      <c r="F66" s="35">
        <f t="shared" si="14"/>
        <v>1</v>
      </c>
      <c r="G66" s="35">
        <f t="shared" si="13"/>
        <v>0</v>
      </c>
      <c r="H66" s="35">
        <f t="shared" si="15"/>
        <v>0</v>
      </c>
      <c r="I66" s="35"/>
      <c r="J66" s="35"/>
      <c r="K66" s="35"/>
      <c r="L66" s="35"/>
      <c r="M66" s="35"/>
      <c r="N66" s="36" t="str">
        <f>A88</f>
        <v>Marcello Scarduelli</v>
      </c>
    </row>
    <row r="67" spans="1:14" ht="13.5" thickBot="1">
      <c r="A67" s="32" t="str">
        <f>A42</f>
        <v>Francesco Discepoli</v>
      </c>
      <c r="B67" s="32" t="str">
        <f>A48</f>
        <v>Davide Lazzari</v>
      </c>
      <c r="C67" s="33"/>
      <c r="D67" s="34">
        <v>2</v>
      </c>
      <c r="E67" s="34">
        <v>1</v>
      </c>
      <c r="F67" s="35">
        <f t="shared" si="14"/>
        <v>1</v>
      </c>
      <c r="G67" s="35">
        <f t="shared" si="13"/>
        <v>0</v>
      </c>
      <c r="H67" s="35">
        <f t="shared" si="15"/>
        <v>0</v>
      </c>
      <c r="I67" s="35"/>
      <c r="J67" s="35"/>
      <c r="K67" s="35"/>
      <c r="L67" s="35"/>
      <c r="M67" s="35"/>
      <c r="N67" s="36" t="str">
        <f>A13</f>
        <v>Ugo Murgia</v>
      </c>
    </row>
    <row r="68" spans="1:14" ht="13.5" thickBot="1">
      <c r="A68" s="32" t="str">
        <f>A43</f>
        <v>Riccardo Marinucci</v>
      </c>
      <c r="B68" s="32" t="str">
        <f>A49</f>
        <v>Antonello Dalia</v>
      </c>
      <c r="C68" s="33"/>
      <c r="D68" s="34">
        <v>3</v>
      </c>
      <c r="E68" s="34">
        <v>3</v>
      </c>
      <c r="F68" s="35">
        <f t="shared" si="14"/>
        <v>0</v>
      </c>
      <c r="G68" s="35">
        <f t="shared" si="13"/>
        <v>1</v>
      </c>
      <c r="H68" s="35">
        <f t="shared" si="15"/>
        <v>0</v>
      </c>
      <c r="I68" s="35"/>
      <c r="J68" s="35"/>
      <c r="K68" s="35"/>
      <c r="L68" s="35"/>
      <c r="M68" s="35"/>
      <c r="N68" s="36" t="str">
        <f>A12</f>
        <v>Alessandro Toni</v>
      </c>
    </row>
    <row r="69" spans="1:14" ht="13.5" thickBot="1">
      <c r="A69" s="32" t="str">
        <f>A44</f>
        <v>Gianluca Galeazzi</v>
      </c>
      <c r="B69" s="32" t="str">
        <f>A46</f>
        <v>Mimmo Zaffino</v>
      </c>
      <c r="C69" s="33"/>
      <c r="D69" s="34">
        <v>6</v>
      </c>
      <c r="E69" s="34">
        <v>0</v>
      </c>
      <c r="F69" s="35">
        <f t="shared" si="14"/>
        <v>1</v>
      </c>
      <c r="G69" s="35">
        <f t="shared" si="13"/>
        <v>0</v>
      </c>
      <c r="H69" s="35">
        <f t="shared" si="15"/>
        <v>0</v>
      </c>
      <c r="I69" s="35"/>
      <c r="J69" s="35"/>
      <c r="K69" s="35"/>
      <c r="L69" s="35"/>
      <c r="M69" s="35"/>
      <c r="N69" s="36" t="str">
        <f>A11</f>
        <v>Mauro Manganello</v>
      </c>
    </row>
    <row r="70" spans="1:14" ht="13.5" thickBot="1">
      <c r="A70" s="32" t="str">
        <f>A45</f>
        <v>Paolo Finardi</v>
      </c>
      <c r="B70" s="32" t="str">
        <f>A47</f>
        <v>Umberto Battista</v>
      </c>
      <c r="C70" s="33"/>
      <c r="D70" s="34">
        <v>3</v>
      </c>
      <c r="E70" s="34">
        <v>1</v>
      </c>
      <c r="F70" s="35">
        <f t="shared" si="14"/>
        <v>1</v>
      </c>
      <c r="G70" s="35">
        <f t="shared" si="13"/>
        <v>0</v>
      </c>
      <c r="H70" s="35">
        <f t="shared" si="15"/>
        <v>0</v>
      </c>
      <c r="I70" s="35"/>
      <c r="J70" s="35"/>
      <c r="K70" s="35"/>
      <c r="L70" s="35"/>
      <c r="M70" s="35"/>
      <c r="N70" s="36" t="str">
        <f>A8</f>
        <v>Livio Cerullo</v>
      </c>
    </row>
    <row r="71" spans="1:14" ht="13.5" thickBot="1">
      <c r="A71" s="32" t="str">
        <f>A42</f>
        <v>Francesco Discepoli</v>
      </c>
      <c r="B71" s="32" t="str">
        <f>A49</f>
        <v>Antonello Dalia</v>
      </c>
      <c r="C71" s="33"/>
      <c r="D71" s="34">
        <v>1</v>
      </c>
      <c r="E71" s="34">
        <v>1</v>
      </c>
      <c r="F71" s="35">
        <f t="shared" si="14"/>
        <v>0</v>
      </c>
      <c r="G71" s="35">
        <f t="shared" si="13"/>
        <v>1</v>
      </c>
      <c r="H71" s="35">
        <f t="shared" si="15"/>
        <v>0</v>
      </c>
      <c r="I71" s="35"/>
      <c r="J71" s="35"/>
      <c r="K71" s="35"/>
      <c r="L71" s="35"/>
      <c r="M71" s="35"/>
      <c r="N71" s="36" t="str">
        <f>A86</f>
        <v>Federico Pisca</v>
      </c>
    </row>
    <row r="72" spans="1:14" ht="13.5" thickBot="1">
      <c r="A72" s="32" t="str">
        <f>A43</f>
        <v>Riccardo Marinucci</v>
      </c>
      <c r="B72" s="32" t="str">
        <f>A48</f>
        <v>Davide Lazzari</v>
      </c>
      <c r="C72" s="37"/>
      <c r="D72" s="34">
        <v>5</v>
      </c>
      <c r="E72" s="34">
        <v>0</v>
      </c>
      <c r="F72" s="35">
        <f t="shared" si="14"/>
        <v>1</v>
      </c>
      <c r="G72" s="35">
        <f t="shared" si="13"/>
        <v>0</v>
      </c>
      <c r="H72" s="35">
        <f t="shared" si="15"/>
        <v>0</v>
      </c>
      <c r="I72" s="35"/>
      <c r="J72" s="35"/>
      <c r="K72" s="35"/>
      <c r="L72" s="35"/>
      <c r="M72" s="35"/>
      <c r="N72" s="36" t="str">
        <f>A87</f>
        <v>Marco Lauretti</v>
      </c>
    </row>
    <row r="73" spans="1:14" ht="13.5" thickBot="1">
      <c r="A73" s="32" t="str">
        <f>A44</f>
        <v>Gianluca Galeazzi</v>
      </c>
      <c r="B73" s="32" t="str">
        <f>A47</f>
        <v>Umberto Battista</v>
      </c>
      <c r="C73" s="37"/>
      <c r="D73" s="34">
        <v>5</v>
      </c>
      <c r="E73" s="34">
        <v>0</v>
      </c>
      <c r="F73" s="35">
        <f t="shared" si="14"/>
        <v>1</v>
      </c>
      <c r="G73" s="35">
        <f t="shared" si="13"/>
        <v>0</v>
      </c>
      <c r="H73" s="35">
        <f t="shared" si="15"/>
        <v>0</v>
      </c>
      <c r="I73" s="35"/>
      <c r="J73" s="35"/>
      <c r="K73" s="35"/>
      <c r="L73" s="35"/>
      <c r="M73" s="35"/>
      <c r="N73" s="36" t="str">
        <f>A88</f>
        <v>Marcello Scarduelli</v>
      </c>
    </row>
    <row r="74" spans="1:14" ht="13.5" thickBot="1">
      <c r="A74" s="32" t="str">
        <f>A45</f>
        <v>Paolo Finardi</v>
      </c>
      <c r="B74" s="32" t="str">
        <f>A46</f>
        <v>Mimmo Zaffino</v>
      </c>
      <c r="C74" s="37"/>
      <c r="D74" s="34">
        <v>3</v>
      </c>
      <c r="E74" s="34">
        <v>2</v>
      </c>
      <c r="F74" s="35">
        <f t="shared" si="14"/>
        <v>1</v>
      </c>
      <c r="G74" s="35">
        <f t="shared" si="13"/>
        <v>0</v>
      </c>
      <c r="H74" s="35">
        <f t="shared" si="15"/>
        <v>0</v>
      </c>
      <c r="I74" s="35"/>
      <c r="J74" s="35"/>
      <c r="K74" s="35"/>
      <c r="L74" s="35"/>
      <c r="M74" s="35"/>
      <c r="N74" s="36" t="str">
        <f>A89</f>
        <v>Giovanni Guercia</v>
      </c>
    </row>
    <row r="75" spans="1:14" ht="13.5" thickBot="1">
      <c r="A75" s="32" t="str">
        <f>A42</f>
        <v>Francesco Discepoli</v>
      </c>
      <c r="B75" s="32" t="str">
        <f>A44</f>
        <v>Gianluca Galeazzi</v>
      </c>
      <c r="C75" s="37"/>
      <c r="D75" s="34">
        <v>2</v>
      </c>
      <c r="E75" s="34">
        <v>4</v>
      </c>
      <c r="F75" s="35">
        <f t="shared" si="14"/>
        <v>0</v>
      </c>
      <c r="G75" s="35">
        <f t="shared" si="13"/>
        <v>0</v>
      </c>
      <c r="H75" s="35">
        <f t="shared" si="15"/>
        <v>1</v>
      </c>
      <c r="I75" s="35"/>
      <c r="J75" s="35"/>
      <c r="K75" s="35"/>
      <c r="L75" s="35"/>
      <c r="M75" s="35"/>
      <c r="N75" s="36" t="str">
        <f>A8</f>
        <v>Livio Cerullo</v>
      </c>
    </row>
    <row r="76" spans="1:14" ht="13.5" thickBot="1">
      <c r="A76" s="32" t="str">
        <f>A43</f>
        <v>Riccardo Marinucci</v>
      </c>
      <c r="B76" s="32" t="str">
        <f>A45</f>
        <v>Paolo Finardi</v>
      </c>
      <c r="C76" s="33"/>
      <c r="D76" s="34">
        <v>1</v>
      </c>
      <c r="E76" s="34">
        <v>0</v>
      </c>
      <c r="F76" s="35">
        <f t="shared" si="14"/>
        <v>1</v>
      </c>
      <c r="G76" s="35">
        <f t="shared" si="13"/>
        <v>0</v>
      </c>
      <c r="H76" s="35">
        <f t="shared" si="15"/>
        <v>0</v>
      </c>
      <c r="I76" s="35"/>
      <c r="J76" s="35"/>
      <c r="K76" s="35"/>
      <c r="L76" s="35"/>
      <c r="M76" s="35"/>
      <c r="N76" s="36" t="str">
        <f>A9</f>
        <v>Emilio Richichi</v>
      </c>
    </row>
    <row r="77" spans="1:14" ht="13.5" thickBot="1">
      <c r="A77" s="32" t="str">
        <f>A46</f>
        <v>Mimmo Zaffino</v>
      </c>
      <c r="B77" s="32" t="str">
        <f>A48</f>
        <v>Davide Lazzari</v>
      </c>
      <c r="C77" s="37"/>
      <c r="D77" s="34">
        <v>5</v>
      </c>
      <c r="E77" s="34">
        <v>0</v>
      </c>
      <c r="F77" s="35">
        <f t="shared" si="14"/>
        <v>1</v>
      </c>
      <c r="G77" s="35">
        <f t="shared" si="13"/>
        <v>0</v>
      </c>
      <c r="H77" s="35">
        <f t="shared" si="15"/>
        <v>0</v>
      </c>
      <c r="I77" s="35"/>
      <c r="J77" s="35"/>
      <c r="K77" s="35"/>
      <c r="L77" s="35"/>
      <c r="M77" s="35"/>
      <c r="N77" s="36" t="str">
        <f>A10</f>
        <v>Francesco Mattiangeli</v>
      </c>
    </row>
    <row r="78" spans="1:14" ht="13.5" thickBot="1">
      <c r="A78" s="32" t="str">
        <f>A47</f>
        <v>Umberto Battista</v>
      </c>
      <c r="B78" s="32" t="str">
        <f>A49</f>
        <v>Antonello Dalia</v>
      </c>
      <c r="C78" s="37"/>
      <c r="D78" s="34">
        <v>0</v>
      </c>
      <c r="E78" s="34">
        <v>5</v>
      </c>
      <c r="F78" s="35">
        <f t="shared" si="14"/>
        <v>0</v>
      </c>
      <c r="G78" s="35">
        <f t="shared" si="13"/>
        <v>0</v>
      </c>
      <c r="H78" s="35">
        <f t="shared" si="15"/>
        <v>1</v>
      </c>
      <c r="I78" s="35"/>
      <c r="J78" s="35"/>
      <c r="K78" s="35"/>
      <c r="L78" s="35"/>
      <c r="M78" s="35"/>
      <c r="N78" s="36" t="str">
        <f>A12</f>
        <v>Alessandro Toni</v>
      </c>
    </row>
    <row r="79" spans="1:14" ht="12.75">
      <c r="A79" s="52"/>
      <c r="B79" s="52"/>
      <c r="C79" s="37"/>
      <c r="D79" s="37"/>
      <c r="E79" s="37"/>
      <c r="F79" s="35"/>
      <c r="G79" s="35"/>
      <c r="H79" s="35"/>
      <c r="I79" s="35"/>
      <c r="J79" s="35"/>
      <c r="K79" s="35"/>
      <c r="L79" s="35"/>
      <c r="M79" s="35"/>
      <c r="N79" s="20"/>
    </row>
    <row r="80" spans="1:14" ht="12.75">
      <c r="A80" s="52"/>
      <c r="B80" s="52"/>
      <c r="C80" s="37"/>
      <c r="D80" s="37"/>
      <c r="E80" s="37"/>
      <c r="F80" s="35"/>
      <c r="G80" s="35"/>
      <c r="H80" s="35"/>
      <c r="I80" s="35"/>
      <c r="J80" s="35"/>
      <c r="K80" s="35"/>
      <c r="L80" s="35"/>
      <c r="M80" s="35"/>
      <c r="N80" s="20"/>
    </row>
    <row r="81" spans="1:14" ht="12.75">
      <c r="A81" s="52"/>
      <c r="B81" s="52"/>
      <c r="C81" s="37"/>
      <c r="D81" s="37"/>
      <c r="E81" s="37"/>
      <c r="F81" s="35"/>
      <c r="G81" s="35"/>
      <c r="H81" s="35"/>
      <c r="I81" s="35"/>
      <c r="J81" s="35"/>
      <c r="K81" s="35"/>
      <c r="L81" s="35"/>
      <c r="M81" s="35"/>
      <c r="N81" s="20"/>
    </row>
    <row r="82" spans="1:14" ht="19.5">
      <c r="A82" s="44" t="s">
        <v>44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</row>
    <row r="83" spans="1:14" ht="12.75">
      <c r="A83" s="46" t="s">
        <v>31</v>
      </c>
      <c r="B83" s="47"/>
      <c r="C83" s="48" t="s">
        <v>32</v>
      </c>
      <c r="D83" s="49" t="s">
        <v>33</v>
      </c>
      <c r="E83" s="49" t="s">
        <v>34</v>
      </c>
      <c r="F83" s="50" t="s">
        <v>35</v>
      </c>
      <c r="G83" s="50" t="s">
        <v>36</v>
      </c>
      <c r="H83" s="50" t="s">
        <v>37</v>
      </c>
      <c r="I83" s="49" t="s">
        <v>38</v>
      </c>
      <c r="J83" s="49" t="s">
        <v>39</v>
      </c>
      <c r="K83" s="49"/>
      <c r="L83" s="49"/>
      <c r="M83" s="49"/>
      <c r="N83" s="51"/>
    </row>
    <row r="84" spans="1:14" ht="12.75">
      <c r="A84" s="21" t="str">
        <f>iscritti!$C$53</f>
        <v>Antonio Gentile</v>
      </c>
      <c r="B84" s="20"/>
      <c r="C84" s="22">
        <f aca="true" t="shared" si="16" ref="C84:C91">E84*3+F84</f>
        <v>9</v>
      </c>
      <c r="D84" s="23">
        <f aca="true" t="shared" si="17" ref="D84:D91">SUM(E84:G84)</f>
        <v>7</v>
      </c>
      <c r="E84" s="23">
        <f>IF(D93&gt;E93,1,0)+IF(D97&gt;E97,1,0)+IF(D101&gt;E101,1,0)+IF(D105&gt;E105,1,0)+IF(D109&gt;E109,1,0)+IF(D113&gt;E113,1,0)+IF(D117&gt;E117,1,0)</f>
        <v>2</v>
      </c>
      <c r="F84" s="23">
        <f>IF(D93="",0,IF(D93=E93,1,0))+IF(E97="",0,IF(E97=D97,1,0))+IF(D101="",0,IF(D101=E101,1,0))+IF(D105="",0,IF(D105=E105,1,0))+IF(D109="",0,IF(D109=E109,1,0))+IF(D113="",0,IF(D113=E113,1,0))+IF(D117="",0,IF(D117=E117,1,0))</f>
        <v>3</v>
      </c>
      <c r="G84" s="23">
        <f>IF(D93&lt;E93,1,0)+IF(D97&lt;E97,1,0)+IF(D101&lt;E101,1,0)+IF(D105&lt;E105,1,0)+IF(D109&lt;E109,1,0)+IF(D113&lt;E113,1,0)+IF(D117&lt;E117,1,0)</f>
        <v>2</v>
      </c>
      <c r="H84" s="24">
        <f>+D93+D97+D101+D105+D109+D113+D117</f>
        <v>12</v>
      </c>
      <c r="I84" s="23">
        <f>+E93+E97+E101+E105+E109+E113+E117</f>
        <v>12</v>
      </c>
      <c r="J84" s="23">
        <f aca="true" t="shared" si="18" ref="J84:J91">H84-I84</f>
        <v>0</v>
      </c>
      <c r="K84" s="25">
        <f aca="true" t="shared" si="19" ref="K84:K91">+C84+J84+H84</f>
        <v>21</v>
      </c>
      <c r="L84" s="25" t="str">
        <f aca="true" t="shared" si="20" ref="L84:L91">+A84</f>
        <v>Antonio Gentile</v>
      </c>
      <c r="M84" s="25">
        <f>LARGE(K84:K91,1)</f>
        <v>62</v>
      </c>
      <c r="N84" s="119" t="str">
        <f>IF(SUM(C84:C91)=0,"",VLOOKUP(M84,K84:L91,2,FALSE))</f>
        <v>Valentino Spagnolo</v>
      </c>
    </row>
    <row r="85" spans="1:14" ht="12.75">
      <c r="A85" s="21" t="str">
        <f>iscritti!$C$54</f>
        <v>Flavio Riccomagno</v>
      </c>
      <c r="B85" s="20"/>
      <c r="C85" s="22">
        <f t="shared" si="16"/>
        <v>11</v>
      </c>
      <c r="D85" s="23">
        <f t="shared" si="17"/>
        <v>7</v>
      </c>
      <c r="E85" s="23">
        <f>IF(D94&gt;E94,1,0)+IF(D98&gt;E98,1,0)+IF(D102&gt;E102,1,0)+IF(E105&gt;D105,1,0)+IF(D110&gt;E110,1,0)+IF(D114&gt;E114,1,0)+IF(D118&gt;E118,1,0)</f>
        <v>3</v>
      </c>
      <c r="F85" s="23">
        <f>IF(D94="",0,IF(D94=E94,1,0))+IF(D98="",0,IF(D98=E98,1,0))+IF(D102="",0,IF(D102=E102,1,0))+IF(E105="",0,IF(E105=D105,1,0))+IF(D110="",0,IF(D110=E110,1,0))+IF(D114="",0,IF(D114=E114,1,0))+IF(D118="",0,IF(D118=E118,1,0))</f>
        <v>2</v>
      </c>
      <c r="G85" s="23">
        <f>IF(D94&lt;E94,1,0)+IF(D98&lt;E98,1,0)+IF(D102&lt;E102,1,0)+IF(E105&lt;D105,1,0)+IF(D110&lt;E110,1,0)+IF(D114&lt;E114,1,0)+IF(D118&lt;E118,1,0)</f>
        <v>2</v>
      </c>
      <c r="H85" s="24">
        <f>+D94+D97+D102+E105+D110+D114+D118</f>
        <v>12</v>
      </c>
      <c r="I85" s="24">
        <f>+E94+E98+E102+D105+E110+E114+E118</f>
        <v>6</v>
      </c>
      <c r="J85" s="23">
        <f t="shared" si="18"/>
        <v>6</v>
      </c>
      <c r="K85" s="25">
        <f t="shared" si="19"/>
        <v>29</v>
      </c>
      <c r="L85" s="25" t="str">
        <f t="shared" si="20"/>
        <v>Flavio Riccomagno</v>
      </c>
      <c r="M85" s="25">
        <f>LARGE(K84:K91,2)</f>
        <v>60</v>
      </c>
      <c r="N85" s="119" t="str">
        <f>IF(SUM(C84:C91)=0,"",VLOOKUP(M85,K84:L91,2,FALSE))</f>
        <v>Marco Lauretti</v>
      </c>
    </row>
    <row r="86" spans="1:14" ht="12.75">
      <c r="A86" s="21" t="str">
        <f>iscritti!$C$58</f>
        <v>Federico Pisca</v>
      </c>
      <c r="B86" s="20"/>
      <c r="C86" s="22">
        <f t="shared" si="16"/>
        <v>11</v>
      </c>
      <c r="D86" s="23">
        <f t="shared" si="17"/>
        <v>7</v>
      </c>
      <c r="E86" s="23">
        <f>IF(D95&gt;E95,1,0)+IF(E98&gt;D98,1,0)+IF(D103&gt;E103,1,0)+IF(D106&gt;E106,1,0)+IF(D111&gt;E111,1,0)+IF(D115&gt;E115,1,0)+IF(E117&gt;D117,1,0)</f>
        <v>3</v>
      </c>
      <c r="F86" s="23">
        <f>IF(D95="",0,IF(D95=E95,1,0))+IF(D98="",0,IF(D98=E98,1,0))+IF(D103="",0,IF(D103=E103,1,0))+IF(E106="",0,IF(E106=D106,1,0))+IF(D111="",0,IF(D111=E111,1,0))+IF(D115="",0,IF(D115=E115,1,0))+IF(D117="",0,IF(D117=E117,1,0))</f>
        <v>2</v>
      </c>
      <c r="G86" s="23">
        <f>IF(D95&lt;E95,1,0)+IF(E98&lt;D98,1,0)+IF(D103&lt;E103,1,0)+IF(D106&lt;E106,1,0)+IF(D111&lt;E111,1,0)+IF(D115&lt;E115,1,0)+IF(E117&lt;D117,1,0)</f>
        <v>2</v>
      </c>
      <c r="H86" s="24">
        <f>+D95+E98+D103+D106+D111+D115+E117</f>
        <v>13</v>
      </c>
      <c r="I86" s="24">
        <f>+E95+D98+E103+E106+E111+E115+D117</f>
        <v>7</v>
      </c>
      <c r="J86" s="23">
        <f t="shared" si="18"/>
        <v>6</v>
      </c>
      <c r="K86" s="25">
        <f t="shared" si="19"/>
        <v>30</v>
      </c>
      <c r="L86" s="25" t="str">
        <f t="shared" si="20"/>
        <v>Federico Pisca</v>
      </c>
      <c r="M86" s="25">
        <f>LARGE(K84:K91,3)</f>
        <v>30</v>
      </c>
      <c r="N86" s="119" t="str">
        <f>IF(SUM(C84:C91)=0,"",VLOOKUP(M86,K84:L91,2,FALSE))</f>
        <v>Federico Pisca</v>
      </c>
    </row>
    <row r="87" spans="1:14" ht="12.75">
      <c r="A87" s="21" t="str">
        <f>iscritti!$C$60</f>
        <v>Marco Lauretti</v>
      </c>
      <c r="B87" s="20"/>
      <c r="C87" s="22">
        <f t="shared" si="16"/>
        <v>18</v>
      </c>
      <c r="D87" s="23">
        <f t="shared" si="17"/>
        <v>7</v>
      </c>
      <c r="E87" s="23">
        <f>IF(D96&gt;E96,1,0)+IF(E97&gt;D97,1,0)+IF(D104&gt;E104,1,0)+IF(E106&gt;D106,1,0)+IF(D112&gt;E112,1,0)+IF(D116&gt;E116,1,0)+IF(E118&gt;D118,1,0)</f>
        <v>6</v>
      </c>
      <c r="F87" s="23">
        <f>IF(D96="",0,IF(D96=E96,1,0))+IF(E97="",0,IF(E97=D97,1,0))+IF(D104="",0,IF(D104=E104,1,0))+IF(E106="",0,IF(E106=D106,1,0))+IF(D112="",0,IF(D112=E112,1,0))+IF(D116="",0,IF(D116=E116,1,0))+IF(E118="",0,IF(E118=D118,1,0))</f>
        <v>0</v>
      </c>
      <c r="G87" s="23">
        <f>IF(D96&lt;E96,1,0)+IF(E97&lt;D97,1,0)+IF(D104&lt;E104,1,0)+IF(E106&lt;D106,1,0)+IF(D112&lt;E112,1,0)+IF(D116&lt;E116,1,0)+IF(E118&lt;D118,1,0)</f>
        <v>1</v>
      </c>
      <c r="H87" s="24">
        <f>+D96+E97+D104+E106+D112+D116+E118</f>
        <v>24</v>
      </c>
      <c r="I87" s="24">
        <f>+E96+D97+E104+D106+E112+E117+D118</f>
        <v>6</v>
      </c>
      <c r="J87" s="23">
        <f t="shared" si="18"/>
        <v>18</v>
      </c>
      <c r="K87" s="25">
        <f t="shared" si="19"/>
        <v>60</v>
      </c>
      <c r="L87" s="25" t="str">
        <f t="shared" si="20"/>
        <v>Marco Lauretti</v>
      </c>
      <c r="M87" s="25">
        <f>LARGE(K84:K91,4)</f>
        <v>29</v>
      </c>
      <c r="N87" s="119" t="str">
        <f>IF(SUM(C84:C91)=0,"",VLOOKUP(M87,K84:L91,2,FALSE))</f>
        <v>Flavio Riccomagno</v>
      </c>
    </row>
    <row r="88" spans="1:14" ht="12.75">
      <c r="A88" s="21" t="str">
        <f>iscritti!$C$65</f>
        <v>Marcello Scarduelli</v>
      </c>
      <c r="B88" s="20"/>
      <c r="C88" s="22">
        <f t="shared" si="16"/>
        <v>0</v>
      </c>
      <c r="D88" s="23">
        <f t="shared" si="17"/>
        <v>7</v>
      </c>
      <c r="E88" s="23">
        <f>IF(E93&gt;D93,1,0)+IF(D99&gt;E99,1,0)+IF(E102&gt;D102,1,0)+IF(D107&gt;E107,1,0)+IF(E111&gt;D111,1,0)+IF(E116&gt;D116,1,0)+IF(D119&gt;E119,1,0)</f>
        <v>0</v>
      </c>
      <c r="F88" s="23">
        <f>IF(E93="",0,IF(E93=D93,1,0))+IF(D99="",0,IF(D99=E99,1,0))+IF(E102="",0,IF(E102=D102,1,0))+IF(D107="",0,IF(D107=E107,1,0))+IF(E111="",0,IF(E111=D111,1,0))+IF(E116="",0,IF(E116=D116,1,0))+IF(D119="",0,IF(D119=E119,1,0))</f>
        <v>0</v>
      </c>
      <c r="G88" s="23">
        <f>IF(E93&lt;D93,1,0)+IF(D99&lt;E99,1,0)+IF(E102&lt;D102,1,0)+IF(D107&lt;E107,1,0)+IF(E111&lt;D111,1,0)+IF(E116&lt;D116,1,0)+IF(D119&lt;E119,1,0)</f>
        <v>7</v>
      </c>
      <c r="H88" s="24">
        <f>+E93+D99+E102+D107+E111+E116+D119</f>
        <v>0</v>
      </c>
      <c r="I88" s="24">
        <f>+D93+E99+D102+E107+D101+D116+E119</f>
        <v>32</v>
      </c>
      <c r="J88" s="23">
        <f t="shared" si="18"/>
        <v>-32</v>
      </c>
      <c r="K88" s="25">
        <f t="shared" si="19"/>
        <v>-32</v>
      </c>
      <c r="L88" s="25" t="str">
        <f t="shared" si="20"/>
        <v>Marcello Scarduelli</v>
      </c>
      <c r="M88" s="25">
        <f>LARGE(K84:K91,5)</f>
        <v>21</v>
      </c>
      <c r="N88" s="119" t="str">
        <f>IF(SUM(C84:C91)=0,"",VLOOKUP(M88,K84:L91,2,FALSE))</f>
        <v>Antonio Gentile</v>
      </c>
    </row>
    <row r="89" spans="1:14" ht="12.75">
      <c r="A89" s="21" t="str">
        <f>iscritti!$C$68</f>
        <v>Giovanni Guercia</v>
      </c>
      <c r="B89" s="20"/>
      <c r="C89" s="22">
        <f t="shared" si="16"/>
        <v>3</v>
      </c>
      <c r="D89" s="23">
        <f t="shared" si="17"/>
        <v>7</v>
      </c>
      <c r="E89" s="23">
        <f>IF(E94&gt;D94,1,0)+IF(D100&gt;E100,1,0)+IF(E101&gt;D101,1,0)+IF(E107&gt;D107,1,0)+IF(E112&gt;D112,1,0)+IF(E115&gt;D115,1,0)+IF(D120&gt;E120,1,0)</f>
        <v>1</v>
      </c>
      <c r="F89" s="23">
        <f>IF(E94="",0,IF(E94=D94,1,0))+IF(D100="",0,IF(D100=E100,1,0))+IF(E101="",0,IF(E101=D101,1,0))+IF(E107="",0,IF(E107=D107,1,0))+IF(E112="",0,IF(E112=D112,1,0))+IF(E115="",0,IF(E115=D115,1,0))+IF(D120="",0,IF(D120=E120,1,0))</f>
        <v>0</v>
      </c>
      <c r="G89" s="23">
        <f>IF(E94&lt;D94,1,0)+IF(D100&lt;E100,1,0)+IF(E101&lt;D101,1,0)+IF(E107&lt;D107,1,0)+IF(E112&lt;D112,1,0)+IF(E115&lt;D115,1,0)+IF(D120&lt;E120,1,0)</f>
        <v>6</v>
      </c>
      <c r="H89" s="24">
        <f>+E94+D100+E101+E107+E112+E115+D120</f>
        <v>11</v>
      </c>
      <c r="I89" s="24">
        <f>+D94+E100+D101+D107+D112+D115+E120</f>
        <v>21</v>
      </c>
      <c r="J89" s="23">
        <f t="shared" si="18"/>
        <v>-10</v>
      </c>
      <c r="K89" s="25">
        <f t="shared" si="19"/>
        <v>4</v>
      </c>
      <c r="L89" s="25" t="str">
        <f t="shared" si="20"/>
        <v>Giovanni Guercia</v>
      </c>
      <c r="M89" s="25">
        <f>LARGE(K84:K91,6)</f>
        <v>15</v>
      </c>
      <c r="N89" s="119" t="str">
        <f>IF(SUM(C84:C91)=0,"",VLOOKUP(M89,K84:L91,2,FALSE))</f>
        <v>Alberto La Rosa</v>
      </c>
    </row>
    <row r="90" spans="1:14" ht="12.75">
      <c r="A90" s="21" t="str">
        <f>iscritti!$C$71</f>
        <v>Alberto La Rosa</v>
      </c>
      <c r="B90" s="20"/>
      <c r="C90" s="22">
        <f t="shared" si="16"/>
        <v>7</v>
      </c>
      <c r="D90" s="23">
        <f t="shared" si="17"/>
        <v>7</v>
      </c>
      <c r="E90" s="23">
        <f>IF(E95&gt;D95,1,0)+IF(E100&gt;D100,1,0)+IF(E104&gt;D104,1,0)+IF(D108&gt;E108,1,0)+IF(E109&gt;D109,1,0)+IF(E114&gt;D114,1,0)+IF(E119&gt;D119,1,0)</f>
        <v>2</v>
      </c>
      <c r="F90" s="23">
        <f>IF(E95="",0,IF(E95=D95,1,0))+IF(E100="",0,IF(E100=D100,1,0))+IF(E104="",0,IF(E104=D104,1,0))+IF(D108="",0,IF(D108=E108,1,0))+IF(E109="",0,IF(E109=D109,1,0))+IF(E114="",0,IF(E114=D114,1,0))+IF(E119="",0,IF(E119=D119,1,0))</f>
        <v>1</v>
      </c>
      <c r="G90" s="23">
        <f>IF(E95&lt;D95,1,0)+IF(E100&lt;D100,1,0)+IF(E104&lt;D104,1,0)+IF(D108&lt;E108,1,0)+IF(E109&lt;D109,1,0)+IF(E114&lt;D114,1,0)+IF(E119&lt;D119,1,0)</f>
        <v>4</v>
      </c>
      <c r="H90" s="24">
        <f>+E95+E100+E104+D108+E109+E114+E119</f>
        <v>12</v>
      </c>
      <c r="I90" s="24">
        <f>+D95+D100+D104+E108+D109+D114+D119</f>
        <v>16</v>
      </c>
      <c r="J90" s="23">
        <f t="shared" si="18"/>
        <v>-4</v>
      </c>
      <c r="K90" s="25">
        <f t="shared" si="19"/>
        <v>15</v>
      </c>
      <c r="L90" s="25" t="str">
        <f t="shared" si="20"/>
        <v>Alberto La Rosa</v>
      </c>
      <c r="M90" s="25">
        <f>LARGE(K84:K91,7)</f>
        <v>4</v>
      </c>
      <c r="N90" s="119" t="str">
        <f>IF(SUM(C84:C91)=0,"",VLOOKUP(M90,K84:L91,2,FALSE))</f>
        <v>Giovanni Guercia</v>
      </c>
    </row>
    <row r="91" spans="1:14" ht="12.75">
      <c r="A91" s="21" t="str">
        <f>iscritti!$C$72</f>
        <v>Valentino Spagnolo</v>
      </c>
      <c r="B91" s="20"/>
      <c r="C91" s="22">
        <f t="shared" si="16"/>
        <v>21</v>
      </c>
      <c r="D91" s="23">
        <f t="shared" si="17"/>
        <v>7</v>
      </c>
      <c r="E91" s="23">
        <f>IF(E96&gt;D96,1,0)+IF(E99&gt;D99,1,0)+IF(E103&gt;D103,1,0)+IF(E108&gt;D108,1,0)+IF(E110&gt;D110,1,0)+IF(E113&gt;D113,1,0)+IF(E120&gt;D120,1,0)</f>
        <v>7</v>
      </c>
      <c r="F91" s="23">
        <f>IF(E96="",0,IF(E96=D96,1,0))+IF(E99="",0,IF(E99=D99,1,0))+IF(E103="",0,IF(E103=D103,1,0))+IF(E108="",0,IF(E108=D108,1,0))+IF(E110="",0,IF(E110=D110,1,0))+IF(E113="",0,IF(E113=D113,1,0))+IF(E120="",0,IF(E120=D120,1,0))</f>
        <v>0</v>
      </c>
      <c r="G91" s="23">
        <f>IF(E96&lt;D96,1,0)+IF(E99&lt;D99,1,0)+IF(E103&lt;D103,1,0)+IF(E108&lt;D108,1,0)+IF(E110&lt;D110,1,0)+IF(E113&lt;D113,1,0)+IF(E120&lt;D120,1,0)</f>
        <v>0</v>
      </c>
      <c r="H91" s="24">
        <f>+E96+E99+E103+E108+E110+E113+E120</f>
        <v>22</v>
      </c>
      <c r="I91" s="24">
        <f>+D96+D99+D103+D108+D110+D113+D120</f>
        <v>3</v>
      </c>
      <c r="J91" s="23">
        <f t="shared" si="18"/>
        <v>19</v>
      </c>
      <c r="K91" s="25">
        <f t="shared" si="19"/>
        <v>62</v>
      </c>
      <c r="L91" s="25" t="str">
        <f t="shared" si="20"/>
        <v>Valentino Spagnolo</v>
      </c>
      <c r="M91" s="25">
        <f>LARGE(K84:K91,8)</f>
        <v>-32</v>
      </c>
      <c r="N91" s="119" t="str">
        <f>IF(SUM(C84:C91)=0,"",VLOOKUP(M91,K84:L91,2,FALSE))</f>
        <v>Marcello Scarduelli</v>
      </c>
    </row>
    <row r="92" spans="1:14" ht="13.5" thickBot="1">
      <c r="A92" s="16" t="s">
        <v>40</v>
      </c>
      <c r="B92" s="16"/>
      <c r="C92" s="18"/>
      <c r="D92" s="27" t="s">
        <v>41</v>
      </c>
      <c r="E92" s="28"/>
      <c r="F92" s="29"/>
      <c r="G92" s="30"/>
      <c r="H92" s="29"/>
      <c r="I92" s="18"/>
      <c r="J92" s="18"/>
      <c r="K92" s="18"/>
      <c r="L92" s="18"/>
      <c r="M92" s="18"/>
      <c r="N92" s="31" t="s">
        <v>42</v>
      </c>
    </row>
    <row r="93" spans="1:14" ht="13.5" thickBot="1">
      <c r="A93" s="32" t="str">
        <f>A84</f>
        <v>Antonio Gentile</v>
      </c>
      <c r="B93" s="32" t="str">
        <f>A88</f>
        <v>Marcello Scarduelli</v>
      </c>
      <c r="C93" s="33"/>
      <c r="D93" s="34">
        <v>5</v>
      </c>
      <c r="E93" s="34">
        <v>0</v>
      </c>
      <c r="F93" s="35">
        <f>IF(D93&gt;E93,1,0)</f>
        <v>1</v>
      </c>
      <c r="G93" s="35">
        <f aca="true" t="shared" si="21" ref="G93:G120">IF(D93=E93,1,0)</f>
        <v>0</v>
      </c>
      <c r="H93" s="35">
        <f>IF(D93&lt;E93,1,0)</f>
        <v>0</v>
      </c>
      <c r="I93" s="35"/>
      <c r="J93" s="35"/>
      <c r="K93" s="35"/>
      <c r="L93" s="35"/>
      <c r="M93" s="35"/>
      <c r="N93" s="36" t="str">
        <f>A12</f>
        <v>Alessandro Toni</v>
      </c>
    </row>
    <row r="94" spans="1:14" ht="13.5" thickBot="1">
      <c r="A94" s="32" t="str">
        <f>A85</f>
        <v>Flavio Riccomagno</v>
      </c>
      <c r="B94" s="32" t="str">
        <f>A89</f>
        <v>Giovanni Guercia</v>
      </c>
      <c r="C94" s="33"/>
      <c r="D94" s="34">
        <v>2</v>
      </c>
      <c r="E94" s="34">
        <v>1</v>
      </c>
      <c r="F94" s="35">
        <f>IF(D94&gt;E94,1,0)</f>
        <v>1</v>
      </c>
      <c r="G94" s="35">
        <f t="shared" si="21"/>
        <v>0</v>
      </c>
      <c r="H94" s="35">
        <f>IF(D94&lt;E94,1,0)</f>
        <v>0</v>
      </c>
      <c r="I94" s="35"/>
      <c r="J94" s="35"/>
      <c r="K94" s="35"/>
      <c r="L94" s="35"/>
      <c r="M94" s="35"/>
      <c r="N94" s="36" t="str">
        <f>A13</f>
        <v>Ugo Murgia</v>
      </c>
    </row>
    <row r="95" spans="1:14" ht="13.5" thickBot="1">
      <c r="A95" s="32" t="str">
        <f>A86</f>
        <v>Federico Pisca</v>
      </c>
      <c r="B95" s="32" t="str">
        <f>A90</f>
        <v>Alberto La Rosa</v>
      </c>
      <c r="C95" s="33"/>
      <c r="D95" s="34">
        <v>2</v>
      </c>
      <c r="E95" s="34">
        <v>0</v>
      </c>
      <c r="F95" s="35">
        <f>IF(D95&gt;E95,1,0)</f>
        <v>1</v>
      </c>
      <c r="G95" s="35">
        <f t="shared" si="21"/>
        <v>0</v>
      </c>
      <c r="H95" s="35">
        <f>IF(D95&lt;E95,1,0)</f>
        <v>0</v>
      </c>
      <c r="I95" s="35"/>
      <c r="J95" s="35"/>
      <c r="K95" s="35"/>
      <c r="L95" s="35"/>
      <c r="M95" s="35"/>
      <c r="N95" s="36" t="str">
        <f>A45</f>
        <v>Paolo Finardi</v>
      </c>
    </row>
    <row r="96" spans="1:14" ht="13.5" thickBot="1">
      <c r="A96" s="32" t="str">
        <f>A87</f>
        <v>Marco Lauretti</v>
      </c>
      <c r="B96" s="32" t="str">
        <f>A91</f>
        <v>Valentino Spagnolo</v>
      </c>
      <c r="C96" s="33"/>
      <c r="D96" s="34">
        <v>0</v>
      </c>
      <c r="E96" s="34">
        <v>1</v>
      </c>
      <c r="F96" s="35">
        <f>IF(D96&gt;E96,1,0)</f>
        <v>0</v>
      </c>
      <c r="G96" s="35">
        <f t="shared" si="21"/>
        <v>0</v>
      </c>
      <c r="H96" s="35">
        <f>IF(D96&lt;E96,1,0)</f>
        <v>1</v>
      </c>
      <c r="I96" s="35"/>
      <c r="J96" s="35"/>
      <c r="K96" s="35"/>
      <c r="L96" s="35"/>
      <c r="M96" s="35"/>
      <c r="N96" s="36" t="str">
        <f>A46</f>
        <v>Mimmo Zaffino</v>
      </c>
    </row>
    <row r="97" spans="1:14" ht="13.5" thickBot="1">
      <c r="A97" s="32" t="str">
        <f>A84</f>
        <v>Antonio Gentile</v>
      </c>
      <c r="B97" s="32" t="str">
        <f>A87</f>
        <v>Marco Lauretti</v>
      </c>
      <c r="C97" s="33"/>
      <c r="D97" s="34">
        <v>1</v>
      </c>
      <c r="E97" s="34">
        <v>5</v>
      </c>
      <c r="F97" s="35">
        <f>IF(D97&gt;E97,1,0)</f>
        <v>0</v>
      </c>
      <c r="G97" s="35">
        <f t="shared" si="21"/>
        <v>0</v>
      </c>
      <c r="H97" s="35">
        <f>IF(D97&lt;E97,1,0)</f>
        <v>1</v>
      </c>
      <c r="I97" s="35"/>
      <c r="J97" s="35"/>
      <c r="K97" s="35"/>
      <c r="L97" s="35"/>
      <c r="M97" s="35"/>
      <c r="N97" s="36" t="str">
        <f>A8</f>
        <v>Livio Cerullo</v>
      </c>
    </row>
    <row r="98" spans="1:14" ht="13.5" thickBot="1">
      <c r="A98" s="32" t="str">
        <f>A85</f>
        <v>Flavio Riccomagno</v>
      </c>
      <c r="B98" s="32" t="str">
        <f>A86</f>
        <v>Federico Pisca</v>
      </c>
      <c r="C98" s="33"/>
      <c r="D98" s="34">
        <v>0</v>
      </c>
      <c r="E98" s="34">
        <v>0</v>
      </c>
      <c r="F98" s="35">
        <f aca="true" t="shared" si="22" ref="F98:F120">IF(D98&gt;E98,1,0)</f>
        <v>0</v>
      </c>
      <c r="G98" s="35">
        <f t="shared" si="21"/>
        <v>1</v>
      </c>
      <c r="H98" s="35">
        <f aca="true" t="shared" si="23" ref="H98:H120">IF(D98&lt;E98,1,0)</f>
        <v>0</v>
      </c>
      <c r="I98" s="35"/>
      <c r="J98" s="35"/>
      <c r="K98" s="35"/>
      <c r="L98" s="35"/>
      <c r="M98" s="35"/>
      <c r="N98" s="36" t="str">
        <f>A14</f>
        <v>Claudio Dogali</v>
      </c>
    </row>
    <row r="99" spans="1:14" ht="13.5" thickBot="1">
      <c r="A99" s="32" t="str">
        <f>A88</f>
        <v>Marcello Scarduelli</v>
      </c>
      <c r="B99" s="32" t="str">
        <f>A91</f>
        <v>Valentino Spagnolo</v>
      </c>
      <c r="C99" s="33"/>
      <c r="D99" s="34">
        <v>0</v>
      </c>
      <c r="E99" s="34">
        <v>5</v>
      </c>
      <c r="F99" s="35">
        <f t="shared" si="22"/>
        <v>0</v>
      </c>
      <c r="G99" s="35">
        <f t="shared" si="21"/>
        <v>0</v>
      </c>
      <c r="H99" s="35">
        <f t="shared" si="23"/>
        <v>1</v>
      </c>
      <c r="I99" s="35"/>
      <c r="J99" s="35"/>
      <c r="K99" s="35"/>
      <c r="L99" s="35"/>
      <c r="M99" s="35"/>
      <c r="N99" s="36" t="str">
        <f>A47</f>
        <v>Umberto Battista</v>
      </c>
    </row>
    <row r="100" spans="1:14" ht="13.5" thickBot="1">
      <c r="A100" s="32" t="str">
        <f>A89</f>
        <v>Giovanni Guercia</v>
      </c>
      <c r="B100" s="32" t="str">
        <f>A90</f>
        <v>Alberto La Rosa</v>
      </c>
      <c r="C100" s="33"/>
      <c r="D100" s="34">
        <v>2</v>
      </c>
      <c r="E100" s="34">
        <v>3</v>
      </c>
      <c r="F100" s="35">
        <f t="shared" si="22"/>
        <v>0</v>
      </c>
      <c r="G100" s="35">
        <f t="shared" si="21"/>
        <v>0</v>
      </c>
      <c r="H100" s="35">
        <f t="shared" si="23"/>
        <v>1</v>
      </c>
      <c r="I100" s="35"/>
      <c r="J100" s="35"/>
      <c r="K100" s="35"/>
      <c r="L100" s="35"/>
      <c r="M100" s="35"/>
      <c r="N100" s="36" t="str">
        <f>A48</f>
        <v>Davide Lazzari</v>
      </c>
    </row>
    <row r="101" spans="1:14" ht="13.5" thickBot="1">
      <c r="A101" s="32" t="str">
        <f>A84</f>
        <v>Antonio Gentile</v>
      </c>
      <c r="B101" s="32" t="str">
        <f>A89</f>
        <v>Giovanni Guercia</v>
      </c>
      <c r="C101" s="33"/>
      <c r="D101" s="34">
        <v>2</v>
      </c>
      <c r="E101" s="34">
        <v>1</v>
      </c>
      <c r="F101" s="35">
        <f t="shared" si="22"/>
        <v>1</v>
      </c>
      <c r="G101" s="35">
        <f t="shared" si="21"/>
        <v>0</v>
      </c>
      <c r="H101" s="35">
        <f t="shared" si="23"/>
        <v>0</v>
      </c>
      <c r="I101" s="35"/>
      <c r="J101" s="35"/>
      <c r="K101" s="35"/>
      <c r="L101" s="35"/>
      <c r="M101" s="35"/>
      <c r="N101" s="36" t="str">
        <f>A14</f>
        <v>Claudio Dogali</v>
      </c>
    </row>
    <row r="102" spans="1:14" ht="13.5" thickBot="1">
      <c r="A102" s="32" t="str">
        <f>A85</f>
        <v>Flavio Riccomagno</v>
      </c>
      <c r="B102" s="32" t="str">
        <f>A88</f>
        <v>Marcello Scarduelli</v>
      </c>
      <c r="C102" s="33"/>
      <c r="D102" s="34">
        <v>5</v>
      </c>
      <c r="E102" s="34">
        <v>0</v>
      </c>
      <c r="F102" s="35">
        <f t="shared" si="22"/>
        <v>1</v>
      </c>
      <c r="G102" s="35">
        <f t="shared" si="21"/>
        <v>0</v>
      </c>
      <c r="H102" s="35">
        <f t="shared" si="23"/>
        <v>0</v>
      </c>
      <c r="I102" s="35"/>
      <c r="J102" s="35"/>
      <c r="K102" s="35"/>
      <c r="L102" s="35"/>
      <c r="M102" s="35"/>
      <c r="N102" s="36" t="str">
        <f>A13</f>
        <v>Ugo Murgia</v>
      </c>
    </row>
    <row r="103" spans="1:14" ht="13.5" thickBot="1">
      <c r="A103" s="32" t="str">
        <f>A86</f>
        <v>Federico Pisca</v>
      </c>
      <c r="B103" s="32" t="str">
        <f>A91</f>
        <v>Valentino Spagnolo</v>
      </c>
      <c r="C103" s="33"/>
      <c r="D103" s="34">
        <v>1</v>
      </c>
      <c r="E103" s="34">
        <v>3</v>
      </c>
      <c r="F103" s="35">
        <f t="shared" si="22"/>
        <v>0</v>
      </c>
      <c r="G103" s="35">
        <f t="shared" si="21"/>
        <v>0</v>
      </c>
      <c r="H103" s="35">
        <f t="shared" si="23"/>
        <v>1</v>
      </c>
      <c r="I103" s="35"/>
      <c r="J103" s="35"/>
      <c r="K103" s="35"/>
      <c r="L103" s="35"/>
      <c r="M103" s="35"/>
      <c r="N103" s="36" t="str">
        <f>A46</f>
        <v>Mimmo Zaffino</v>
      </c>
    </row>
    <row r="104" spans="1:14" ht="13.5" thickBot="1">
      <c r="A104" s="32" t="str">
        <f>A87</f>
        <v>Marco Lauretti</v>
      </c>
      <c r="B104" s="32" t="str">
        <f>A90</f>
        <v>Alberto La Rosa</v>
      </c>
      <c r="C104" s="33"/>
      <c r="D104" s="34">
        <v>5</v>
      </c>
      <c r="E104" s="34">
        <v>1</v>
      </c>
      <c r="F104" s="35">
        <f t="shared" si="22"/>
        <v>1</v>
      </c>
      <c r="G104" s="35">
        <f t="shared" si="21"/>
        <v>0</v>
      </c>
      <c r="H104" s="35">
        <f t="shared" si="23"/>
        <v>0</v>
      </c>
      <c r="I104" s="35"/>
      <c r="J104" s="35"/>
      <c r="K104" s="35"/>
      <c r="L104" s="35"/>
      <c r="M104" s="35"/>
      <c r="N104" s="36" t="str">
        <f>A49</f>
        <v>Antonello Dalia</v>
      </c>
    </row>
    <row r="105" spans="1:14" ht="13.5" thickBot="1">
      <c r="A105" s="32" t="str">
        <f>A84</f>
        <v>Antonio Gentile</v>
      </c>
      <c r="B105" s="32" t="str">
        <f>A85</f>
        <v>Flavio Riccomagno</v>
      </c>
      <c r="C105" s="33"/>
      <c r="D105" s="34">
        <v>1</v>
      </c>
      <c r="E105" s="34">
        <v>1</v>
      </c>
      <c r="F105" s="35">
        <f t="shared" si="22"/>
        <v>0</v>
      </c>
      <c r="G105" s="35">
        <f t="shared" si="21"/>
        <v>1</v>
      </c>
      <c r="H105" s="35">
        <f t="shared" si="23"/>
        <v>0</v>
      </c>
      <c r="I105" s="35"/>
      <c r="J105" s="35"/>
      <c r="K105" s="35"/>
      <c r="L105" s="35"/>
      <c r="M105" s="35"/>
      <c r="N105" s="36" t="str">
        <f>A9</f>
        <v>Emilio Richichi</v>
      </c>
    </row>
    <row r="106" spans="1:14" ht="13.5" thickBot="1">
      <c r="A106" s="32" t="str">
        <f>A86</f>
        <v>Federico Pisca</v>
      </c>
      <c r="B106" s="32" t="str">
        <f>A87</f>
        <v>Marco Lauretti</v>
      </c>
      <c r="C106" s="33"/>
      <c r="D106" s="34">
        <v>0</v>
      </c>
      <c r="E106" s="34">
        <v>3</v>
      </c>
      <c r="F106" s="35">
        <f t="shared" si="22"/>
        <v>0</v>
      </c>
      <c r="G106" s="35">
        <f t="shared" si="21"/>
        <v>0</v>
      </c>
      <c r="H106" s="35">
        <f t="shared" si="23"/>
        <v>1</v>
      </c>
      <c r="I106" s="35"/>
      <c r="J106" s="35"/>
      <c r="K106" s="35"/>
      <c r="L106" s="35"/>
      <c r="M106" s="35"/>
      <c r="N106" s="36" t="str">
        <f>A10</f>
        <v>Francesco Mattiangeli</v>
      </c>
    </row>
    <row r="107" spans="1:14" ht="13.5" thickBot="1">
      <c r="A107" s="32" t="str">
        <f>A88</f>
        <v>Marcello Scarduelli</v>
      </c>
      <c r="B107" s="32" t="str">
        <f>A89</f>
        <v>Giovanni Guercia</v>
      </c>
      <c r="C107" s="33"/>
      <c r="D107" s="34">
        <v>0</v>
      </c>
      <c r="E107" s="34">
        <v>5</v>
      </c>
      <c r="F107" s="35">
        <f t="shared" si="22"/>
        <v>0</v>
      </c>
      <c r="G107" s="35">
        <f t="shared" si="21"/>
        <v>0</v>
      </c>
      <c r="H107" s="35">
        <f t="shared" si="23"/>
        <v>1</v>
      </c>
      <c r="I107" s="35"/>
      <c r="J107" s="35"/>
      <c r="K107" s="35"/>
      <c r="L107" s="35"/>
      <c r="M107" s="35"/>
      <c r="N107" s="36" t="str">
        <f>A42</f>
        <v>Francesco Discepoli</v>
      </c>
    </row>
    <row r="108" spans="1:14" ht="13.5" thickBot="1">
      <c r="A108" s="32" t="str">
        <f>A90</f>
        <v>Alberto La Rosa</v>
      </c>
      <c r="B108" s="32" t="str">
        <f>A91</f>
        <v>Valentino Spagnolo</v>
      </c>
      <c r="C108" s="33"/>
      <c r="D108" s="34">
        <v>1</v>
      </c>
      <c r="E108" s="34">
        <v>3</v>
      </c>
      <c r="F108" s="35">
        <f t="shared" si="22"/>
        <v>0</v>
      </c>
      <c r="G108" s="35">
        <f t="shared" si="21"/>
        <v>0</v>
      </c>
      <c r="H108" s="35">
        <f t="shared" si="23"/>
        <v>1</v>
      </c>
      <c r="I108" s="35"/>
      <c r="J108" s="35"/>
      <c r="K108" s="35"/>
      <c r="L108" s="35"/>
      <c r="M108" s="35"/>
      <c r="N108" s="36" t="str">
        <f>A43</f>
        <v>Riccardo Marinucci</v>
      </c>
    </row>
    <row r="109" spans="1:14" ht="13.5" thickBot="1">
      <c r="A109" s="32" t="str">
        <f>A84</f>
        <v>Antonio Gentile</v>
      </c>
      <c r="B109" s="32" t="str">
        <f>A90</f>
        <v>Alberto La Rosa</v>
      </c>
      <c r="C109" s="33"/>
      <c r="D109" s="34">
        <v>2</v>
      </c>
      <c r="E109" s="34">
        <v>2</v>
      </c>
      <c r="F109" s="35">
        <f t="shared" si="22"/>
        <v>0</v>
      </c>
      <c r="G109" s="35">
        <f t="shared" si="21"/>
        <v>1</v>
      </c>
      <c r="H109" s="35">
        <f t="shared" si="23"/>
        <v>0</v>
      </c>
      <c r="I109" s="35"/>
      <c r="J109" s="35"/>
      <c r="K109" s="35"/>
      <c r="L109" s="35"/>
      <c r="M109" s="35"/>
      <c r="N109" s="36" t="str">
        <f>A9</f>
        <v>Emilio Richichi</v>
      </c>
    </row>
    <row r="110" spans="1:14" ht="13.5" thickBot="1">
      <c r="A110" s="32" t="str">
        <f>A85</f>
        <v>Flavio Riccomagno</v>
      </c>
      <c r="B110" s="32" t="str">
        <f>A91</f>
        <v>Valentino Spagnolo</v>
      </c>
      <c r="C110" s="33"/>
      <c r="D110" s="34">
        <v>1</v>
      </c>
      <c r="E110" s="34">
        <v>3</v>
      </c>
      <c r="F110" s="35">
        <f t="shared" si="22"/>
        <v>0</v>
      </c>
      <c r="G110" s="35">
        <f t="shared" si="21"/>
        <v>0</v>
      </c>
      <c r="H110" s="35">
        <f t="shared" si="23"/>
        <v>1</v>
      </c>
      <c r="I110" s="35"/>
      <c r="J110" s="35"/>
      <c r="K110" s="35"/>
      <c r="L110" s="35"/>
      <c r="M110" s="35"/>
      <c r="N110" s="36" t="str">
        <f>A14</f>
        <v>Claudio Dogali</v>
      </c>
    </row>
    <row r="111" spans="1:14" ht="13.5" thickBot="1">
      <c r="A111" s="32" t="str">
        <f>A86</f>
        <v>Federico Pisca</v>
      </c>
      <c r="B111" s="32" t="str">
        <f>A88</f>
        <v>Marcello Scarduelli</v>
      </c>
      <c r="C111" s="33"/>
      <c r="D111" s="34">
        <v>5</v>
      </c>
      <c r="E111" s="34">
        <v>0</v>
      </c>
      <c r="F111" s="35">
        <f t="shared" si="22"/>
        <v>1</v>
      </c>
      <c r="G111" s="35">
        <f t="shared" si="21"/>
        <v>0</v>
      </c>
      <c r="H111" s="35">
        <f t="shared" si="23"/>
        <v>0</v>
      </c>
      <c r="I111" s="35"/>
      <c r="J111" s="35"/>
      <c r="K111" s="35"/>
      <c r="L111" s="35"/>
      <c r="M111" s="35"/>
      <c r="N111" s="36" t="str">
        <f>A47</f>
        <v>Umberto Battista</v>
      </c>
    </row>
    <row r="112" spans="1:14" ht="13.5" thickBot="1">
      <c r="A112" s="32" t="str">
        <f>A87</f>
        <v>Marco Lauretti</v>
      </c>
      <c r="B112" s="32" t="str">
        <f>A89</f>
        <v>Giovanni Guercia</v>
      </c>
      <c r="C112" s="33"/>
      <c r="D112" s="34">
        <v>5</v>
      </c>
      <c r="E112" s="34">
        <v>2</v>
      </c>
      <c r="F112" s="35">
        <f t="shared" si="22"/>
        <v>1</v>
      </c>
      <c r="G112" s="35">
        <f t="shared" si="21"/>
        <v>0</v>
      </c>
      <c r="H112" s="35">
        <f t="shared" si="23"/>
        <v>0</v>
      </c>
      <c r="I112" s="35"/>
      <c r="J112" s="35"/>
      <c r="K112" s="35"/>
      <c r="L112" s="35"/>
      <c r="M112" s="35"/>
      <c r="N112" s="36" t="str">
        <f>A48</f>
        <v>Davide Lazzari</v>
      </c>
    </row>
    <row r="113" spans="1:14" ht="13.5" thickBot="1">
      <c r="A113" s="32" t="str">
        <f>A84</f>
        <v>Antonio Gentile</v>
      </c>
      <c r="B113" s="32" t="str">
        <f>A91</f>
        <v>Valentino Spagnolo</v>
      </c>
      <c r="C113" s="33"/>
      <c r="D113" s="34">
        <v>0</v>
      </c>
      <c r="E113" s="34">
        <v>2</v>
      </c>
      <c r="F113" s="35">
        <f t="shared" si="22"/>
        <v>0</v>
      </c>
      <c r="G113" s="35">
        <f t="shared" si="21"/>
        <v>0</v>
      </c>
      <c r="H113" s="35">
        <f t="shared" si="23"/>
        <v>1</v>
      </c>
      <c r="I113" s="35"/>
      <c r="J113" s="35"/>
      <c r="K113" s="35"/>
      <c r="L113" s="35"/>
      <c r="M113" s="35"/>
      <c r="N113" s="36" t="str">
        <f>A11</f>
        <v>Mauro Manganello</v>
      </c>
    </row>
    <row r="114" spans="1:14" ht="13.5" thickBot="1">
      <c r="A114" s="32" t="str">
        <f>A85</f>
        <v>Flavio Riccomagno</v>
      </c>
      <c r="B114" s="32" t="str">
        <f>A90</f>
        <v>Alberto La Rosa</v>
      </c>
      <c r="C114" s="37"/>
      <c r="D114" s="34">
        <v>2</v>
      </c>
      <c r="E114" s="34">
        <v>0</v>
      </c>
      <c r="F114" s="35">
        <f t="shared" si="22"/>
        <v>1</v>
      </c>
      <c r="G114" s="35">
        <f t="shared" si="21"/>
        <v>0</v>
      </c>
      <c r="H114" s="35">
        <f t="shared" si="23"/>
        <v>0</v>
      </c>
      <c r="I114" s="35"/>
      <c r="J114" s="35"/>
      <c r="K114" s="35"/>
      <c r="L114" s="35"/>
      <c r="M114" s="35"/>
      <c r="N114" s="36" t="str">
        <f>A12</f>
        <v>Alessandro Toni</v>
      </c>
    </row>
    <row r="115" spans="1:14" ht="13.5" thickBot="1">
      <c r="A115" s="32" t="str">
        <f>A86</f>
        <v>Federico Pisca</v>
      </c>
      <c r="B115" s="32" t="str">
        <f>A89</f>
        <v>Giovanni Guercia</v>
      </c>
      <c r="C115" s="37"/>
      <c r="D115" s="34">
        <v>4</v>
      </c>
      <c r="E115" s="34">
        <v>0</v>
      </c>
      <c r="F115" s="35">
        <f t="shared" si="22"/>
        <v>1</v>
      </c>
      <c r="G115" s="35">
        <f t="shared" si="21"/>
        <v>0</v>
      </c>
      <c r="H115" s="35">
        <f t="shared" si="23"/>
        <v>0</v>
      </c>
      <c r="I115" s="35"/>
      <c r="J115" s="35"/>
      <c r="K115" s="35"/>
      <c r="L115" s="35"/>
      <c r="M115" s="35"/>
      <c r="N115" s="36" t="str">
        <f>A49</f>
        <v>Antonello Dalia</v>
      </c>
    </row>
    <row r="116" spans="1:14" ht="13.5" thickBot="1">
      <c r="A116" s="32" t="str">
        <f>A87</f>
        <v>Marco Lauretti</v>
      </c>
      <c r="B116" s="32" t="str">
        <f>A88</f>
        <v>Marcello Scarduelli</v>
      </c>
      <c r="C116" s="37"/>
      <c r="D116" s="34">
        <v>5</v>
      </c>
      <c r="E116" s="34">
        <v>0</v>
      </c>
      <c r="F116" s="35">
        <f t="shared" si="22"/>
        <v>1</v>
      </c>
      <c r="G116" s="35">
        <f t="shared" si="21"/>
        <v>0</v>
      </c>
      <c r="H116" s="35">
        <f t="shared" si="23"/>
        <v>0</v>
      </c>
      <c r="I116" s="35"/>
      <c r="J116" s="35"/>
      <c r="K116" s="35"/>
      <c r="L116" s="35"/>
      <c r="M116" s="35"/>
      <c r="N116" s="36" t="str">
        <f>A43</f>
        <v>Riccardo Marinucci</v>
      </c>
    </row>
    <row r="117" spans="1:14" ht="13.5" thickBot="1">
      <c r="A117" s="32" t="str">
        <f>A84</f>
        <v>Antonio Gentile</v>
      </c>
      <c r="B117" s="32" t="str">
        <f>A86</f>
        <v>Federico Pisca</v>
      </c>
      <c r="C117" s="37"/>
      <c r="D117" s="34">
        <v>1</v>
      </c>
      <c r="E117" s="34">
        <v>1</v>
      </c>
      <c r="F117" s="35">
        <f t="shared" si="22"/>
        <v>0</v>
      </c>
      <c r="G117" s="35">
        <f t="shared" si="21"/>
        <v>1</v>
      </c>
      <c r="H117" s="35">
        <f t="shared" si="23"/>
        <v>0</v>
      </c>
      <c r="I117" s="35"/>
      <c r="J117" s="35"/>
      <c r="K117" s="35"/>
      <c r="L117" s="35"/>
      <c r="M117" s="35"/>
      <c r="N117" s="36" t="str">
        <f>A13</f>
        <v>Ugo Murgia</v>
      </c>
    </row>
    <row r="118" spans="1:14" ht="13.5" thickBot="1">
      <c r="A118" s="32" t="str">
        <f>A85</f>
        <v>Flavio Riccomagno</v>
      </c>
      <c r="B118" s="32" t="str">
        <f>A87</f>
        <v>Marco Lauretti</v>
      </c>
      <c r="C118" s="33"/>
      <c r="D118" s="34">
        <v>0</v>
      </c>
      <c r="E118" s="34">
        <v>1</v>
      </c>
      <c r="F118" s="35">
        <f t="shared" si="22"/>
        <v>0</v>
      </c>
      <c r="G118" s="35">
        <f t="shared" si="21"/>
        <v>0</v>
      </c>
      <c r="H118" s="35">
        <f t="shared" si="23"/>
        <v>1</v>
      </c>
      <c r="I118" s="35"/>
      <c r="J118" s="35"/>
      <c r="K118" s="35"/>
      <c r="L118" s="35"/>
      <c r="M118" s="35"/>
      <c r="N118" s="36" t="str">
        <f>A14</f>
        <v>Claudio Dogali</v>
      </c>
    </row>
    <row r="119" spans="1:14" ht="13.5" thickBot="1">
      <c r="A119" s="32" t="str">
        <f>A88</f>
        <v>Marcello Scarduelli</v>
      </c>
      <c r="B119" s="32" t="str">
        <f>A90</f>
        <v>Alberto La Rosa</v>
      </c>
      <c r="C119" s="37"/>
      <c r="D119" s="34">
        <v>0</v>
      </c>
      <c r="E119" s="34">
        <v>5</v>
      </c>
      <c r="F119" s="35">
        <f t="shared" si="22"/>
        <v>0</v>
      </c>
      <c r="G119" s="35">
        <f t="shared" si="21"/>
        <v>0</v>
      </c>
      <c r="H119" s="35">
        <f t="shared" si="23"/>
        <v>1</v>
      </c>
      <c r="I119" s="35"/>
      <c r="J119" s="35"/>
      <c r="K119" s="35"/>
      <c r="L119" s="35"/>
      <c r="M119" s="35"/>
      <c r="N119" s="36" t="str">
        <f>A46</f>
        <v>Mimmo Zaffino</v>
      </c>
    </row>
    <row r="120" spans="1:14" ht="13.5" thickBot="1">
      <c r="A120" s="32" t="str">
        <f>A89</f>
        <v>Giovanni Guercia</v>
      </c>
      <c r="B120" s="32" t="str">
        <f>A91</f>
        <v>Valentino Spagnolo</v>
      </c>
      <c r="C120" s="37"/>
      <c r="D120" s="34">
        <v>0</v>
      </c>
      <c r="E120" s="34">
        <v>5</v>
      </c>
      <c r="F120" s="35">
        <f t="shared" si="22"/>
        <v>0</v>
      </c>
      <c r="G120" s="35">
        <f t="shared" si="21"/>
        <v>0</v>
      </c>
      <c r="H120" s="35">
        <f t="shared" si="23"/>
        <v>1</v>
      </c>
      <c r="I120" s="35"/>
      <c r="J120" s="35"/>
      <c r="K120" s="35"/>
      <c r="L120" s="35"/>
      <c r="M120" s="35"/>
      <c r="N120" s="36" t="str">
        <f>A47</f>
        <v>Umberto Battista</v>
      </c>
    </row>
    <row r="121" spans="1:14" ht="12.75">
      <c r="A121" s="52"/>
      <c r="B121" s="52"/>
      <c r="C121" s="37"/>
      <c r="D121" s="37"/>
      <c r="E121" s="37"/>
      <c r="F121" s="35"/>
      <c r="G121" s="35"/>
      <c r="H121" s="35"/>
      <c r="I121" s="35"/>
      <c r="J121" s="35"/>
      <c r="K121" s="35"/>
      <c r="L121" s="35"/>
      <c r="M121" s="35"/>
      <c r="N121" s="20"/>
    </row>
    <row r="122" spans="1:14" ht="12.75">
      <c r="A122" s="52"/>
      <c r="B122" s="52"/>
      <c r="C122" s="37"/>
      <c r="D122" s="37"/>
      <c r="E122" s="37"/>
      <c r="F122" s="35"/>
      <c r="G122" s="35"/>
      <c r="H122" s="35"/>
      <c r="I122" s="35"/>
      <c r="J122" s="35"/>
      <c r="K122" s="35"/>
      <c r="L122" s="35"/>
      <c r="M122" s="35"/>
      <c r="N122" s="20"/>
    </row>
    <row r="123" spans="1:14" ht="12.75">
      <c r="A123" s="52"/>
      <c r="B123" s="52"/>
      <c r="C123" s="37"/>
      <c r="D123" s="37"/>
      <c r="E123" s="37"/>
      <c r="F123" s="35"/>
      <c r="G123" s="35"/>
      <c r="H123" s="35"/>
      <c r="I123" s="35"/>
      <c r="J123" s="35"/>
      <c r="K123" s="35"/>
      <c r="L123" s="35"/>
      <c r="M123" s="35"/>
      <c r="N123" s="51"/>
    </row>
    <row r="124" spans="1:14" ht="19.5">
      <c r="A124" s="54" t="s">
        <v>53</v>
      </c>
      <c r="B124" s="45"/>
      <c r="C124" s="45"/>
      <c r="D124" s="45"/>
      <c r="E124" s="45"/>
      <c r="F124" s="45"/>
      <c r="G124" s="55"/>
      <c r="H124" s="56"/>
      <c r="I124" s="56"/>
      <c r="J124" s="56"/>
      <c r="K124" s="56"/>
      <c r="L124" s="56"/>
      <c r="M124" s="56"/>
      <c r="N124" s="56"/>
    </row>
    <row r="125" spans="1:14" ht="13.5" thickBot="1">
      <c r="A125" s="57" t="s">
        <v>46</v>
      </c>
      <c r="B125" s="57" t="s">
        <v>47</v>
      </c>
      <c r="C125" s="49"/>
      <c r="D125" s="165" t="s">
        <v>41</v>
      </c>
      <c r="E125" s="165"/>
      <c r="F125" s="166" t="s">
        <v>48</v>
      </c>
      <c r="G125" s="166"/>
      <c r="H125" s="166"/>
      <c r="I125" s="166"/>
      <c r="J125" s="166"/>
      <c r="K125" s="58"/>
      <c r="L125" s="58"/>
      <c r="M125" s="58"/>
      <c r="N125" s="57" t="s">
        <v>42</v>
      </c>
    </row>
    <row r="126" spans="1:14" ht="13.5" thickBot="1">
      <c r="A126" s="59" t="str">
        <f>N43</f>
        <v>Riccardo Marinucci</v>
      </c>
      <c r="B126" s="60" t="str">
        <f>N85</f>
        <v>Marco Lauretti</v>
      </c>
      <c r="C126" s="61"/>
      <c r="D126" s="62">
        <v>0</v>
      </c>
      <c r="E126" s="62">
        <v>1</v>
      </c>
      <c r="F126" s="163" t="str">
        <f>IF(D126&gt;E126,A126,IF(OR(D126=E126),"Spareggio",B126))</f>
        <v>Marco Lauretti</v>
      </c>
      <c r="G126" s="164"/>
      <c r="H126" s="164"/>
      <c r="I126" s="164"/>
      <c r="J126" s="164"/>
      <c r="K126" s="57"/>
      <c r="L126" s="64"/>
      <c r="M126" s="63"/>
      <c r="N126" s="64" t="str">
        <f>N8</f>
        <v>Emilio Richichi</v>
      </c>
    </row>
    <row r="127" spans="1:14" ht="13.5" thickBot="1">
      <c r="A127" s="59" t="str">
        <f>N84</f>
        <v>Valentino Spagnolo</v>
      </c>
      <c r="B127" s="59" t="str">
        <f>N9</f>
        <v>Mauro Manganello</v>
      </c>
      <c r="C127" s="65"/>
      <c r="D127" s="62">
        <v>1</v>
      </c>
      <c r="E127" s="62">
        <v>2</v>
      </c>
      <c r="F127" s="163" t="str">
        <f>IF(D127&gt;E127,A127,IF(OR(D127=E127),"Spareggio",B127))</f>
        <v>Mauro Manganello</v>
      </c>
      <c r="G127" s="164"/>
      <c r="H127" s="164"/>
      <c r="I127" s="164"/>
      <c r="J127" s="164"/>
      <c r="K127" s="57"/>
      <c r="L127" s="64"/>
      <c r="M127" s="63"/>
      <c r="N127" s="64" t="str">
        <f>N42</f>
        <v>Paolo Finardi</v>
      </c>
    </row>
    <row r="129" spans="1:14" ht="19.5">
      <c r="A129" s="54" t="s">
        <v>50</v>
      </c>
      <c r="B129" s="45"/>
      <c r="C129" s="45"/>
      <c r="D129" s="45"/>
      <c r="E129" s="45"/>
      <c r="F129" s="45"/>
      <c r="G129" s="55"/>
      <c r="H129" s="56"/>
      <c r="I129" s="56"/>
      <c r="J129" s="56"/>
      <c r="K129" s="56"/>
      <c r="L129" s="56"/>
      <c r="M129" s="56"/>
      <c r="N129" s="56"/>
    </row>
    <row r="130" spans="1:14" ht="13.5" thickBot="1">
      <c r="A130" s="57" t="s">
        <v>46</v>
      </c>
      <c r="B130" s="57" t="s">
        <v>47</v>
      </c>
      <c r="C130" s="49"/>
      <c r="D130" s="165" t="s">
        <v>41</v>
      </c>
      <c r="E130" s="165"/>
      <c r="F130" s="166" t="s">
        <v>48</v>
      </c>
      <c r="G130" s="166"/>
      <c r="H130" s="166"/>
      <c r="I130" s="166"/>
      <c r="J130" s="166"/>
      <c r="K130" s="50"/>
      <c r="L130" s="50"/>
      <c r="M130" s="50"/>
      <c r="N130" s="57" t="s">
        <v>42</v>
      </c>
    </row>
    <row r="131" spans="1:14" ht="13.5" thickBot="1">
      <c r="A131" s="59" t="str">
        <f>N8</f>
        <v>Emilio Richichi</v>
      </c>
      <c r="B131" s="59" t="str">
        <f>F126</f>
        <v>Marco Lauretti</v>
      </c>
      <c r="C131" s="61" t="s">
        <v>304</v>
      </c>
      <c r="D131" s="62">
        <v>2</v>
      </c>
      <c r="E131" s="62">
        <v>0</v>
      </c>
      <c r="F131" s="163" t="str">
        <f>IF(D131&gt;E131,A131,IF(OR(D131=E131),"Spareggio",B131))</f>
        <v>Emilio Richichi</v>
      </c>
      <c r="G131" s="164"/>
      <c r="H131" s="164"/>
      <c r="I131" s="164"/>
      <c r="J131" s="164"/>
      <c r="K131" s="63"/>
      <c r="L131" s="63"/>
      <c r="M131" s="63"/>
      <c r="N131" s="64" t="str">
        <f>IF(D126&lt;E126,A126,IF(OR(D126=E126),"Spareggio",B126))</f>
        <v>Riccardo Marinucci</v>
      </c>
    </row>
    <row r="132" spans="1:14" ht="13.5" thickBot="1">
      <c r="A132" s="59" t="str">
        <f>N42</f>
        <v>Paolo Finardi</v>
      </c>
      <c r="B132" s="59" t="str">
        <f>F127</f>
        <v>Mauro Manganello</v>
      </c>
      <c r="C132" s="65"/>
      <c r="D132" s="62">
        <v>1</v>
      </c>
      <c r="E132" s="62">
        <v>2</v>
      </c>
      <c r="F132" s="163" t="str">
        <f>IF(D132&gt;E132,A132,IF(OR(D132=E132),"Spareggio",B132))</f>
        <v>Mauro Manganello</v>
      </c>
      <c r="G132" s="164"/>
      <c r="H132" s="164"/>
      <c r="I132" s="164"/>
      <c r="J132" s="164"/>
      <c r="K132" s="63"/>
      <c r="L132" s="63"/>
      <c r="M132" s="63"/>
      <c r="N132" s="64" t="str">
        <f>IF(D127&lt;E127,A127,IF(OR(D127=E127),"Spareggio",B127))</f>
        <v>Valentino Spagnolo</v>
      </c>
    </row>
    <row r="133" spans="1:14" ht="12.75">
      <c r="A133" s="69"/>
      <c r="B133" s="69"/>
      <c r="C133" s="69"/>
      <c r="D133" s="69"/>
      <c r="E133" s="69"/>
      <c r="F133" s="69"/>
      <c r="G133" s="70"/>
      <c r="H133" s="69"/>
      <c r="I133" s="69"/>
      <c r="J133" s="69"/>
      <c r="K133" s="69"/>
      <c r="L133" s="69"/>
      <c r="M133" s="69"/>
      <c r="N133" s="69"/>
    </row>
    <row r="134" spans="1:14" ht="19.5">
      <c r="A134" s="54" t="s">
        <v>51</v>
      </c>
      <c r="B134" s="45"/>
      <c r="C134" s="45"/>
      <c r="D134" s="45"/>
      <c r="E134" s="45"/>
      <c r="F134" s="45"/>
      <c r="G134" s="55"/>
      <c r="H134" s="56"/>
      <c r="I134" s="56"/>
      <c r="J134" s="56"/>
      <c r="K134" s="56"/>
      <c r="L134" s="56"/>
      <c r="M134" s="56"/>
      <c r="N134" s="56"/>
    </row>
    <row r="135" spans="1:14" ht="13.5" thickBot="1">
      <c r="A135" s="57" t="s">
        <v>46</v>
      </c>
      <c r="B135" s="57" t="s">
        <v>47</v>
      </c>
      <c r="C135" s="71"/>
      <c r="D135" s="165" t="s">
        <v>41</v>
      </c>
      <c r="E135" s="165"/>
      <c r="F135" s="166" t="s">
        <v>52</v>
      </c>
      <c r="G135" s="166"/>
      <c r="H135" s="166"/>
      <c r="I135" s="166"/>
      <c r="J135" s="166"/>
      <c r="K135" s="50"/>
      <c r="L135" s="50"/>
      <c r="M135" s="50"/>
      <c r="N135" s="57" t="s">
        <v>42</v>
      </c>
    </row>
    <row r="136" spans="1:14" ht="13.5" thickBot="1">
      <c r="A136" s="59" t="str">
        <f>F131</f>
        <v>Emilio Richichi</v>
      </c>
      <c r="B136" s="59" t="str">
        <f>F132</f>
        <v>Mauro Manganello</v>
      </c>
      <c r="C136" s="61"/>
      <c r="D136" s="72">
        <v>1</v>
      </c>
      <c r="E136" s="72">
        <v>0</v>
      </c>
      <c r="F136" s="163" t="str">
        <f>IF(D136&gt;E136,A136,IF(OR(D136=E136),"Spareggio",B136))</f>
        <v>Emilio Richichi</v>
      </c>
      <c r="G136" s="164"/>
      <c r="H136" s="164"/>
      <c r="I136" s="164"/>
      <c r="J136" s="164"/>
      <c r="K136" s="63"/>
      <c r="L136" s="63"/>
      <c r="M136" s="63"/>
      <c r="N136" s="64" t="s">
        <v>82</v>
      </c>
    </row>
  </sheetData>
  <mergeCells count="15">
    <mergeCell ref="D135:E135"/>
    <mergeCell ref="F135:J135"/>
    <mergeCell ref="F136:J136"/>
    <mergeCell ref="D130:E130"/>
    <mergeCell ref="F130:J130"/>
    <mergeCell ref="F131:J131"/>
    <mergeCell ref="F132:J132"/>
    <mergeCell ref="D125:E125"/>
    <mergeCell ref="F125:J125"/>
    <mergeCell ref="F126:J126"/>
    <mergeCell ref="F127:J127"/>
    <mergeCell ref="B1:N1"/>
    <mergeCell ref="B2:N2"/>
    <mergeCell ref="B3:N3"/>
    <mergeCell ref="B4:N4"/>
  </mergeCells>
  <printOptions/>
  <pageMargins left="0.11811023622047245" right="0.11811023622047245" top="1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selection activeCell="E48" sqref="E48"/>
    </sheetView>
  </sheetViews>
  <sheetFormatPr defaultColWidth="8.7109375" defaultRowHeight="12.75"/>
  <cols>
    <col min="1" max="2" width="17.7109375" style="0" customWidth="1"/>
    <col min="3" max="13" width="3.421875" style="0" customWidth="1"/>
    <col min="14" max="14" width="17.7109375" style="0" customWidth="1"/>
    <col min="15" max="16384" width="11.57421875" style="0" customWidth="1"/>
  </cols>
  <sheetData>
    <row r="1" spans="1:14" ht="18.75">
      <c r="A1" s="7"/>
      <c r="B1" s="160" t="s">
        <v>241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spans="1:14" ht="18.75">
      <c r="A2" s="7"/>
      <c r="B2" s="160" t="s">
        <v>21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</row>
    <row r="3" spans="1:14" ht="26.25">
      <c r="A3" s="8"/>
      <c r="B3" s="161" t="s">
        <v>28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</row>
    <row r="4" spans="1:14" ht="15.75">
      <c r="A4" s="9"/>
      <c r="B4" s="162" t="s">
        <v>57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</row>
    <row r="5" spans="1:14" ht="26.25">
      <c r="A5" s="10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1"/>
    </row>
    <row r="6" spans="1:14" ht="19.5">
      <c r="A6" s="13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12.75">
      <c r="A7" s="15" t="s">
        <v>31</v>
      </c>
      <c r="B7" s="16"/>
      <c r="C7" s="17" t="s">
        <v>32</v>
      </c>
      <c r="D7" s="18" t="s">
        <v>33</v>
      </c>
      <c r="E7" s="18" t="s">
        <v>34</v>
      </c>
      <c r="F7" s="19" t="s">
        <v>35</v>
      </c>
      <c r="G7" s="19" t="s">
        <v>36</v>
      </c>
      <c r="H7" s="19" t="s">
        <v>37</v>
      </c>
      <c r="I7" s="18" t="s">
        <v>38</v>
      </c>
      <c r="J7" s="18" t="s">
        <v>39</v>
      </c>
      <c r="K7" s="18"/>
      <c r="L7" s="18"/>
      <c r="M7" s="18"/>
      <c r="N7" s="20"/>
    </row>
    <row r="8" spans="1:14" ht="12.75">
      <c r="A8" s="21" t="str">
        <f>iscritti!$C$98</f>
        <v>Francesco Lo Presti</v>
      </c>
      <c r="B8" s="20"/>
      <c r="C8" s="124">
        <f>3*E8+F8</f>
        <v>1</v>
      </c>
      <c r="D8" s="125">
        <f>SUM(E8:G8)</f>
        <v>3</v>
      </c>
      <c r="E8" s="125">
        <f>SUM(F13+F15+F17)</f>
        <v>0</v>
      </c>
      <c r="F8" s="125">
        <f>SUM(G13+G15+G17)</f>
        <v>1</v>
      </c>
      <c r="G8" s="125">
        <f>SUM(H13+H15+H17)</f>
        <v>2</v>
      </c>
      <c r="H8" s="126">
        <f>SUM(D13+D15+D17)</f>
        <v>3</v>
      </c>
      <c r="I8" s="125">
        <f>SUM(E13+E15+E17)</f>
        <v>7</v>
      </c>
      <c r="J8" s="125">
        <f>H8-I8</f>
        <v>-4</v>
      </c>
      <c r="K8" s="25">
        <f>+C8+J8+H8</f>
        <v>0</v>
      </c>
      <c r="L8" s="25" t="str">
        <f>+A8</f>
        <v>Francesco Lo Presti</v>
      </c>
      <c r="M8" s="25">
        <f>LARGE(K8:K12,1)</f>
        <v>35</v>
      </c>
      <c r="N8" s="119" t="str">
        <f>IF(SUM(C8:C11)=0,"",VLOOKUP(M8,K8:L11,2,FALSE))</f>
        <v>Mattia Bellotti</v>
      </c>
    </row>
    <row r="9" spans="1:14" ht="12.75">
      <c r="A9" s="21" t="str">
        <f>iscritti!$C$100</f>
        <v>Mattia Bellotti</v>
      </c>
      <c r="B9" s="20"/>
      <c r="C9" s="124">
        <f>3*E9+F9</f>
        <v>9</v>
      </c>
      <c r="D9" s="125">
        <f>SUM(E9:G9)</f>
        <v>3</v>
      </c>
      <c r="E9" s="125">
        <f>SUM(F14+H15+F18)</f>
        <v>3</v>
      </c>
      <c r="F9" s="125">
        <f>SUM(G14+G15+G18)</f>
        <v>0</v>
      </c>
      <c r="G9" s="125">
        <f>SUM(H14+F15+H18)</f>
        <v>0</v>
      </c>
      <c r="H9" s="126">
        <f>SUM(D14+E15+D18)</f>
        <v>15</v>
      </c>
      <c r="I9" s="125">
        <f>SUM(E14+D15+E18)</f>
        <v>4</v>
      </c>
      <c r="J9" s="125">
        <f>H9-I9</f>
        <v>11</v>
      </c>
      <c r="K9" s="25">
        <f>+C9+J9+H9</f>
        <v>35</v>
      </c>
      <c r="L9" s="25" t="str">
        <f>+A9</f>
        <v>Mattia Bellotti</v>
      </c>
      <c r="M9" s="25">
        <f>LARGE(K8:K12,2)</f>
        <v>7</v>
      </c>
      <c r="N9" s="119" t="str">
        <f>IF(SUM(C8:C11)=0,"",VLOOKUP(M9,K8:L11,2,FALSE))</f>
        <v>Emanuele Levrano</v>
      </c>
    </row>
    <row r="10" spans="1:14" ht="12.75">
      <c r="A10" s="21" t="str">
        <f>iscritti!$C$102</f>
        <v>Walter Siracusa</v>
      </c>
      <c r="B10" s="20"/>
      <c r="C10" s="124">
        <f>3*E10+F10</f>
        <v>3</v>
      </c>
      <c r="D10" s="125">
        <f>SUM(E10:G10)</f>
        <v>1</v>
      </c>
      <c r="E10" s="125">
        <f>SUM(H13+F16+H18)</f>
        <v>1</v>
      </c>
      <c r="F10" s="125">
        <f>SUM(G13+G16+G18)</f>
        <v>0</v>
      </c>
      <c r="G10" s="125">
        <f>SUM(F13+F15)</f>
        <v>0</v>
      </c>
      <c r="H10" s="126">
        <f>SUM(E13+D16+E18)</f>
        <v>2</v>
      </c>
      <c r="I10" s="126">
        <f>SUM(D13+E16+D18)</f>
        <v>7</v>
      </c>
      <c r="J10" s="125">
        <f>H10-I10</f>
        <v>-5</v>
      </c>
      <c r="K10" s="25">
        <f>+C10+J10+H10</f>
        <v>0</v>
      </c>
      <c r="L10" s="25" t="str">
        <f>+A10</f>
        <v>Walter Siracusa</v>
      </c>
      <c r="M10" s="25">
        <f>LARGE(K8:K12,3)</f>
        <v>0</v>
      </c>
      <c r="N10" s="119" t="str">
        <f>IF(SUM(C8:C11)=0,"",VLOOKUP(M10,K8:L11,2,FALSE))</f>
        <v>Francesco Lo Presti</v>
      </c>
    </row>
    <row r="11" spans="1:14" ht="12.75">
      <c r="A11" s="21" t="str">
        <f>iscritti!$C$104</f>
        <v>Emanuele Levrano</v>
      </c>
      <c r="B11" s="20"/>
      <c r="C11" s="124">
        <f>3*E11+F11</f>
        <v>4</v>
      </c>
      <c r="D11" s="125">
        <f>SUM(E11:G11)</f>
        <v>3</v>
      </c>
      <c r="E11" s="125">
        <f>SUM(H14+H16+H17)</f>
        <v>1</v>
      </c>
      <c r="F11" s="125">
        <f>SUM(G14+G16+G17)</f>
        <v>1</v>
      </c>
      <c r="G11" s="125">
        <f>SUM(F14+F16+F17)</f>
        <v>1</v>
      </c>
      <c r="H11" s="126">
        <f>SUM(E14+E16+E17)</f>
        <v>5</v>
      </c>
      <c r="I11" s="126">
        <f>SUM(D14+D16+D17)</f>
        <v>7</v>
      </c>
      <c r="J11" s="125">
        <f>H11-I11</f>
        <v>-2</v>
      </c>
      <c r="K11" s="25">
        <f>+C11+J11+H11</f>
        <v>7</v>
      </c>
      <c r="L11" s="25" t="str">
        <f>+A11</f>
        <v>Emanuele Levrano</v>
      </c>
      <c r="M11" s="25">
        <f>LARGE(K8:K12,4)</f>
        <v>0</v>
      </c>
      <c r="N11" s="119" t="str">
        <f>IF(SUM(C8:C11)=0,"",VLOOKUP(M11,K8:L11,2,FALSE))</f>
        <v>Francesco Lo Presti</v>
      </c>
    </row>
    <row r="12" spans="1:14" ht="13.5" thickBot="1">
      <c r="A12" s="15" t="s">
        <v>40</v>
      </c>
      <c r="B12" s="16"/>
      <c r="C12" s="18"/>
      <c r="D12" s="28" t="s">
        <v>41</v>
      </c>
      <c r="E12" s="28"/>
      <c r="F12" s="16"/>
      <c r="G12" s="30"/>
      <c r="H12" s="16"/>
      <c r="I12" s="18"/>
      <c r="J12" s="18"/>
      <c r="K12" s="122"/>
      <c r="L12" s="31"/>
      <c r="M12" s="35"/>
      <c r="N12" s="31" t="s">
        <v>42</v>
      </c>
    </row>
    <row r="13" spans="1:14" ht="13.5" thickBot="1">
      <c r="A13" s="127" t="str">
        <f>A8</f>
        <v>Francesco Lo Presti</v>
      </c>
      <c r="B13" s="32" t="str">
        <f>A10</f>
        <v>Walter Siracusa</v>
      </c>
      <c r="C13" s="37"/>
      <c r="D13" s="34">
        <v>1</v>
      </c>
      <c r="E13" s="34">
        <v>2</v>
      </c>
      <c r="F13" s="35">
        <f aca="true" t="shared" si="0" ref="F13:F18">IF(D13&gt;E13,1,0)</f>
        <v>0</v>
      </c>
      <c r="G13" s="35">
        <f aca="true" t="shared" si="1" ref="G13:G18">IF(D13=E13,1,0)</f>
        <v>0</v>
      </c>
      <c r="H13" s="35">
        <f aca="true" t="shared" si="2" ref="H13:H18">IF(D13&lt;E13,1,0)</f>
        <v>1</v>
      </c>
      <c r="I13" s="35"/>
      <c r="J13" s="35"/>
      <c r="K13" s="128"/>
      <c r="L13" s="52"/>
      <c r="M13" s="35"/>
      <c r="N13" s="36" t="str">
        <f>A22</f>
        <v>Simone Palmieri</v>
      </c>
    </row>
    <row r="14" spans="1:14" ht="13.5" thickBot="1">
      <c r="A14" s="127" t="str">
        <f>A9</f>
        <v>Mattia Bellotti</v>
      </c>
      <c r="B14" s="32" t="str">
        <f>A11</f>
        <v>Emanuele Levrano</v>
      </c>
      <c r="C14" s="37"/>
      <c r="D14" s="34">
        <v>6</v>
      </c>
      <c r="E14" s="34">
        <v>3</v>
      </c>
      <c r="F14" s="35">
        <f t="shared" si="0"/>
        <v>1</v>
      </c>
      <c r="G14" s="35">
        <f t="shared" si="1"/>
        <v>0</v>
      </c>
      <c r="H14" s="35">
        <f t="shared" si="2"/>
        <v>0</v>
      </c>
      <c r="I14" s="35"/>
      <c r="J14" s="35"/>
      <c r="K14" s="128"/>
      <c r="L14" s="52"/>
      <c r="M14" s="35"/>
      <c r="N14" s="36" t="str">
        <f>A23</f>
        <v>Andrea Manganello</v>
      </c>
    </row>
    <row r="15" spans="1:14" ht="13.5" thickBot="1">
      <c r="A15" s="127" t="str">
        <f>A8</f>
        <v>Francesco Lo Presti</v>
      </c>
      <c r="B15" s="32" t="str">
        <f>A9</f>
        <v>Mattia Bellotti</v>
      </c>
      <c r="C15" s="37"/>
      <c r="D15" s="34">
        <v>1</v>
      </c>
      <c r="E15" s="34">
        <v>4</v>
      </c>
      <c r="F15" s="35">
        <f t="shared" si="0"/>
        <v>0</v>
      </c>
      <c r="G15" s="35">
        <f t="shared" si="1"/>
        <v>0</v>
      </c>
      <c r="H15" s="35">
        <f t="shared" si="2"/>
        <v>1</v>
      </c>
      <c r="I15" s="35"/>
      <c r="J15" s="35"/>
      <c r="K15" s="128"/>
      <c r="L15" s="52"/>
      <c r="M15" s="35"/>
      <c r="N15" s="36" t="str">
        <f>A24</f>
        <v>Fabrizio Coco</v>
      </c>
    </row>
    <row r="16" spans="1:14" ht="13.5" thickBot="1">
      <c r="A16" s="127" t="str">
        <f>A10</f>
        <v>Walter Siracusa</v>
      </c>
      <c r="B16" s="32" t="str">
        <f>A11</f>
        <v>Emanuele Levrano</v>
      </c>
      <c r="C16" s="37"/>
      <c r="D16" s="34">
        <v>0</v>
      </c>
      <c r="E16" s="34">
        <v>1</v>
      </c>
      <c r="F16" s="35">
        <f t="shared" si="0"/>
        <v>0</v>
      </c>
      <c r="G16" s="35">
        <f t="shared" si="1"/>
        <v>0</v>
      </c>
      <c r="H16" s="35">
        <f t="shared" si="2"/>
        <v>1</v>
      </c>
      <c r="I16" s="35"/>
      <c r="J16" s="35"/>
      <c r="K16" s="128"/>
      <c r="L16" s="52"/>
      <c r="M16" s="35"/>
      <c r="N16" s="36" t="str">
        <f>A25</f>
        <v>Simone Esposito</v>
      </c>
    </row>
    <row r="17" spans="1:14" ht="13.5" thickBot="1">
      <c r="A17" s="127" t="str">
        <f>A8</f>
        <v>Francesco Lo Presti</v>
      </c>
      <c r="B17" s="32" t="str">
        <f>A11</f>
        <v>Emanuele Levrano</v>
      </c>
      <c r="C17" s="37"/>
      <c r="D17" s="34">
        <v>1</v>
      </c>
      <c r="E17" s="34">
        <v>1</v>
      </c>
      <c r="F17" s="35">
        <f t="shared" si="0"/>
        <v>0</v>
      </c>
      <c r="G17" s="35">
        <f t="shared" si="1"/>
        <v>1</v>
      </c>
      <c r="H17" s="35">
        <f t="shared" si="2"/>
        <v>0</v>
      </c>
      <c r="I17" s="35"/>
      <c r="J17" s="35"/>
      <c r="K17" s="128"/>
      <c r="L17" s="52"/>
      <c r="M17" s="35"/>
      <c r="N17" s="36" t="str">
        <f>A22</f>
        <v>Simone Palmieri</v>
      </c>
    </row>
    <row r="18" spans="1:14" ht="13.5" thickBot="1">
      <c r="A18" s="127" t="str">
        <f>A9</f>
        <v>Mattia Bellotti</v>
      </c>
      <c r="B18" s="32" t="str">
        <f>A10</f>
        <v>Walter Siracusa</v>
      </c>
      <c r="C18" s="37"/>
      <c r="D18" s="34">
        <v>5</v>
      </c>
      <c r="E18" s="129">
        <v>0</v>
      </c>
      <c r="F18" s="35">
        <f t="shared" si="0"/>
        <v>1</v>
      </c>
      <c r="G18" s="35">
        <f t="shared" si="1"/>
        <v>0</v>
      </c>
      <c r="H18" s="35">
        <f t="shared" si="2"/>
        <v>0</v>
      </c>
      <c r="I18" s="35"/>
      <c r="J18" s="35"/>
      <c r="K18" s="128"/>
      <c r="L18" s="52"/>
      <c r="M18" s="35"/>
      <c r="N18" s="36" t="str">
        <f>A23</f>
        <v>Andrea Manganello</v>
      </c>
    </row>
    <row r="19" spans="1:14" ht="12.75">
      <c r="A19" s="38"/>
      <c r="B19" s="39"/>
      <c r="C19" s="40"/>
      <c r="D19" s="41"/>
      <c r="E19" s="41"/>
      <c r="F19" s="42"/>
      <c r="G19" s="42"/>
      <c r="H19" s="43"/>
      <c r="I19" s="40"/>
      <c r="J19" s="40"/>
      <c r="K19" s="40"/>
      <c r="L19" s="40"/>
      <c r="M19" s="40"/>
      <c r="N19" s="39"/>
    </row>
    <row r="20" spans="1:14" ht="19.5">
      <c r="A20" s="44" t="s">
        <v>43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</row>
    <row r="21" spans="1:14" ht="12.75">
      <c r="A21" s="46" t="s">
        <v>31</v>
      </c>
      <c r="B21" s="47"/>
      <c r="C21" s="48" t="s">
        <v>32</v>
      </c>
      <c r="D21" s="49" t="s">
        <v>33</v>
      </c>
      <c r="E21" s="49" t="s">
        <v>34</v>
      </c>
      <c r="F21" s="50" t="s">
        <v>35</v>
      </c>
      <c r="G21" s="50" t="s">
        <v>36</v>
      </c>
      <c r="H21" s="50" t="s">
        <v>37</v>
      </c>
      <c r="I21" s="49" t="s">
        <v>38</v>
      </c>
      <c r="J21" s="49" t="s">
        <v>39</v>
      </c>
      <c r="K21" s="49"/>
      <c r="L21" s="49"/>
      <c r="M21" s="49"/>
      <c r="N21" s="51"/>
    </row>
    <row r="22" spans="1:14" ht="12.75">
      <c r="A22" s="21" t="str">
        <f>iscritti!$C$99</f>
        <v>Simone Palmieri</v>
      </c>
      <c r="B22" s="20"/>
      <c r="C22" s="22">
        <f>E22*3+F22</f>
        <v>12</v>
      </c>
      <c r="D22" s="23">
        <f>SUM(E22:G22)</f>
        <v>4</v>
      </c>
      <c r="E22" s="23">
        <f>IF(D28&gt;E28,1,0)+IF(D30&gt;E30,1,0)+IF(D32&gt;E32,1,0)+IF(D36&gt;E36,1,0)</f>
        <v>4</v>
      </c>
      <c r="F22" s="23">
        <f>IF(D28="",0,IF(D28=E28,1,0))+IF(D30="",0,IF(D30=E30,1,0))+IF(D32="",0,IF(D32=E32,1,0))+IF(D36="",0,IF(D36=E36,1,0))</f>
        <v>0</v>
      </c>
      <c r="G22" s="23">
        <f>IF(D28&lt;E28,1,0)+IF(D30&lt;E30,1,0)+IF(D32&lt;E32,1,0)+IF(D36&lt;E36,1,0)</f>
        <v>0</v>
      </c>
      <c r="H22" s="24">
        <f>+D28+D30+D32+D36</f>
        <v>10</v>
      </c>
      <c r="I22" s="23">
        <f>+E28+E30+E32+E36</f>
        <v>4</v>
      </c>
      <c r="J22" s="23">
        <f>H22-I22</f>
        <v>6</v>
      </c>
      <c r="K22" s="25">
        <f>+C22+J22+H22</f>
        <v>28</v>
      </c>
      <c r="L22" s="25" t="str">
        <f>+A22</f>
        <v>Simone Palmieri</v>
      </c>
      <c r="M22" s="25">
        <f>LARGE(K22:K26,1)</f>
        <v>28</v>
      </c>
      <c r="N22" s="119" t="str">
        <f>IF(SUM(C22:C26)=0,"",VLOOKUP(M22,K22:L26,2,FALSE))</f>
        <v>Simone Palmieri</v>
      </c>
    </row>
    <row r="23" spans="1:14" ht="12.75">
      <c r="A23" s="21" t="str">
        <f>iscritti!$C$101</f>
        <v>Andrea Manganello</v>
      </c>
      <c r="B23" s="20"/>
      <c r="C23" s="22">
        <f>E23*3+F23</f>
        <v>6</v>
      </c>
      <c r="D23" s="23">
        <f>SUM(E23:G23)</f>
        <v>4</v>
      </c>
      <c r="E23" s="23">
        <f>IF(D29&gt;E29,1,0)+IF(D31&gt;E31,1,0)+IF(E32&gt;D32,1,0)+IF(D34&gt;E34,1,0)</f>
        <v>2</v>
      </c>
      <c r="F23" s="23">
        <f>IF(D29="",0,IF(D29=E29,1,0))+IF(D31="",0,IF(D31=E31,1,0))+IF(E32="",0,IF(E32=D32,1,0))+IF(D34="",0,IF(D34=E34,1,0))</f>
        <v>0</v>
      </c>
      <c r="G23" s="23">
        <f>IF(D29&lt;E29,1,0)+IF(D31&lt;E31,1,0)+IF(E32&lt;D32,1,0)+IF(D34&lt;E34,1,0)</f>
        <v>2</v>
      </c>
      <c r="H23" s="24">
        <f>+D29+D31+E32+D34</f>
        <v>10</v>
      </c>
      <c r="I23" s="23">
        <f>+E29+E31+D32+E34</f>
        <v>8</v>
      </c>
      <c r="J23" s="23">
        <f>H23-I23</f>
        <v>2</v>
      </c>
      <c r="K23" s="25">
        <f>+C23+J23+H23</f>
        <v>18</v>
      </c>
      <c r="L23" s="25" t="str">
        <f>+A23</f>
        <v>Andrea Manganello</v>
      </c>
      <c r="M23" s="25">
        <f>LARGE(K22:K26,2)</f>
        <v>27</v>
      </c>
      <c r="N23" s="119" t="str">
        <f>IF(SUM(C22:C26)=0,"",VLOOKUP(M23,K22:L26,2,FALSE))</f>
        <v>Fabrizio Coco</v>
      </c>
    </row>
    <row r="24" spans="1:14" ht="12.75">
      <c r="A24" s="21" t="str">
        <f>iscritti!$C$103</f>
        <v>Fabrizio Coco</v>
      </c>
      <c r="B24" s="20"/>
      <c r="C24" s="22">
        <f>E24*3+F24</f>
        <v>9</v>
      </c>
      <c r="D24" s="23">
        <f>SUM(E24:G24)</f>
        <v>4</v>
      </c>
      <c r="E24" s="23">
        <f>IF(E30&gt;D30,1,0)+IF(D33&gt;E33,1,0)+IF(E34&gt;D34,1,0)+IF(D37&gt;E37,1,0)</f>
        <v>3</v>
      </c>
      <c r="F24" s="23">
        <f>IF(E30="",0,IF(E30=D30,1,0))+IF(D33="",0,IF(D33=E33,1,0))+IF(E34="",0,IF(E34=D34,1,0))+IF(D37="",0,IF(D37=E37,1,0))</f>
        <v>0</v>
      </c>
      <c r="G24" s="23">
        <f>IF(E30&lt;D30,1,0)+IF(D33&lt;E33,1,0)+IF(E34&lt;D34,1,0)+IF(D37&lt;E37,1,0)</f>
        <v>1</v>
      </c>
      <c r="H24" s="24">
        <f>+E30+D33+E34+D37</f>
        <v>12</v>
      </c>
      <c r="I24" s="23">
        <f>+D30+E33+D34+E37</f>
        <v>6</v>
      </c>
      <c r="J24" s="23">
        <f>H24-I24</f>
        <v>6</v>
      </c>
      <c r="K24" s="25">
        <f>+C24+J24+H24</f>
        <v>27</v>
      </c>
      <c r="L24" s="25" t="str">
        <f>+A24</f>
        <v>Fabrizio Coco</v>
      </c>
      <c r="M24" s="25">
        <f>LARGE(K22:K26,3)</f>
        <v>18</v>
      </c>
      <c r="N24" s="119" t="str">
        <f>IF(SUM(C22:C26)=0,"",VLOOKUP(M24,K22:L26,2,FALSE))</f>
        <v>Andrea Manganello</v>
      </c>
    </row>
    <row r="25" spans="1:14" ht="12.75">
      <c r="A25" s="21" t="str">
        <f>iscritti!$C$105</f>
        <v>Simone Esposito</v>
      </c>
      <c r="B25" s="20"/>
      <c r="C25" s="22">
        <f>E25*3+F25</f>
        <v>3</v>
      </c>
      <c r="D25" s="23">
        <f>SUM(E25:G25)</f>
        <v>4</v>
      </c>
      <c r="E25" s="23">
        <f>IF(E28&gt;D28,1,0)+IF(E31&gt;D31,1,0)+IF(D35&gt;E35,1,0)+IF(E37&gt;D37,1,0)</f>
        <v>1</v>
      </c>
      <c r="F25" s="23">
        <f>IF(E28="",0,IF(E28=D28,1,0))+IF(E31="",0,IF(E31=D31,1,0))+IF(D35="",0,IF(D35=E35,1,0))+IF(E37="",0,IF(E37=D37,1,0))</f>
        <v>0</v>
      </c>
      <c r="G25" s="23">
        <f>IF(E28&lt;D28,1,0)+IF(E31&lt;D31,1,0)+IF(D35&lt;E35,1,0)+IF(E37&lt;D37,1,0)</f>
        <v>3</v>
      </c>
      <c r="H25" s="24">
        <f>+E28+E31+D35+E37</f>
        <v>8</v>
      </c>
      <c r="I25" s="23">
        <f>+D28+D31+E35+D37</f>
        <v>13</v>
      </c>
      <c r="J25" s="23">
        <f>H25-I25</f>
        <v>-5</v>
      </c>
      <c r="K25" s="25">
        <f>+C25+J25+H25</f>
        <v>6</v>
      </c>
      <c r="L25" s="25" t="str">
        <f>+A25</f>
        <v>Simone Esposito</v>
      </c>
      <c r="M25" s="25">
        <f>LARGE(K22:K26,4)</f>
        <v>6</v>
      </c>
      <c r="N25" s="119" t="str">
        <f>IF(SUM(C22:C26)=0,"",VLOOKUP(M25,K22:L26,2,FALSE))</f>
        <v>Simone Esposito</v>
      </c>
    </row>
    <row r="26" spans="1:14" ht="12.75">
      <c r="A26" s="21" t="str">
        <f>iscritti!$C$106</f>
        <v>Pietro De Gennaro</v>
      </c>
      <c r="B26" s="20"/>
      <c r="C26" s="22">
        <f>E26*3+F26</f>
        <v>0</v>
      </c>
      <c r="D26" s="23">
        <f>SUM(E26:G26)</f>
        <v>4</v>
      </c>
      <c r="E26" s="23">
        <f>IF(E29&gt;D29,1,0)+IF(E33&gt;D33,1,0)+IF(E35&gt;D35,1,0)+IF(E36&gt;D36,1,0)</f>
        <v>0</v>
      </c>
      <c r="F26" s="23">
        <f>IF(E29="",0,IF(E29=D29,1,0))+IF(E33="",0,IF(E33=D33,1,0))+IF(E35="",0,IF(E35=D35,1,0))+IF(E36="",0,IF(E36=D36,1,0))</f>
        <v>0</v>
      </c>
      <c r="G26" s="23">
        <f>IF(E29&lt;D29,1,0)+IF(E33&lt;D33,1,0)+IF(E35&lt;D35,1,0)+IF(E36&lt;D36,1,0)</f>
        <v>4</v>
      </c>
      <c r="H26" s="24">
        <f>+E29+E33+E35+E36</f>
        <v>5</v>
      </c>
      <c r="I26" s="23">
        <f>+D28+D33+D35+D36</f>
        <v>14</v>
      </c>
      <c r="J26" s="23">
        <f>H26-I26</f>
        <v>-9</v>
      </c>
      <c r="K26" s="25">
        <f>+C26+J26+H26</f>
        <v>-4</v>
      </c>
      <c r="L26" s="25" t="str">
        <f>+A26</f>
        <v>Pietro De Gennaro</v>
      </c>
      <c r="M26" s="25">
        <f>LARGE(K22:K26,5)</f>
        <v>-4</v>
      </c>
      <c r="N26" s="119" t="str">
        <f>IF(SUM(C22:C26)=0,"",VLOOKUP(M26,K22:L26,2,FALSE))</f>
        <v>Pietro De Gennaro</v>
      </c>
    </row>
    <row r="27" spans="1:14" ht="13.5" thickBot="1">
      <c r="A27" s="16" t="s">
        <v>40</v>
      </c>
      <c r="B27" s="16"/>
      <c r="C27" s="18"/>
      <c r="D27" s="27" t="s">
        <v>41</v>
      </c>
      <c r="E27" s="28"/>
      <c r="F27" s="29"/>
      <c r="G27" s="30"/>
      <c r="H27" s="29"/>
      <c r="I27" s="18"/>
      <c r="J27" s="18"/>
      <c r="K27" s="18"/>
      <c r="L27" s="18"/>
      <c r="M27" s="18"/>
      <c r="N27" s="31" t="s">
        <v>42</v>
      </c>
    </row>
    <row r="28" spans="1:14" ht="13.5" thickBot="1">
      <c r="A28" s="32" t="str">
        <f>A22</f>
        <v>Simone Palmieri</v>
      </c>
      <c r="B28" s="32" t="str">
        <f>A25</f>
        <v>Simone Esposito</v>
      </c>
      <c r="C28" s="33"/>
      <c r="D28" s="34">
        <v>2</v>
      </c>
      <c r="E28" s="34">
        <v>1</v>
      </c>
      <c r="F28" s="35">
        <f aca="true" t="shared" si="3" ref="F28:F37">IF(D28&gt;E28,1,0)</f>
        <v>1</v>
      </c>
      <c r="G28" s="35">
        <f aca="true" t="shared" si="4" ref="G28:G37">IF(D28=E28,1,0)</f>
        <v>0</v>
      </c>
      <c r="H28" s="35">
        <f aca="true" t="shared" si="5" ref="H28:H37">IF(D28&lt;E28,1,0)</f>
        <v>0</v>
      </c>
      <c r="I28" s="35"/>
      <c r="J28" s="35"/>
      <c r="K28" s="35"/>
      <c r="L28" s="35"/>
      <c r="M28" s="35"/>
      <c r="N28" s="36" t="str">
        <f>A8</f>
        <v>Francesco Lo Presti</v>
      </c>
    </row>
    <row r="29" spans="1:14" ht="13.5" thickBot="1">
      <c r="A29" s="32" t="str">
        <f>A23</f>
        <v>Andrea Manganello</v>
      </c>
      <c r="B29" s="32" t="str">
        <f>A26</f>
        <v>Pietro De Gennaro</v>
      </c>
      <c r="C29" s="33"/>
      <c r="D29" s="34">
        <v>2</v>
      </c>
      <c r="E29" s="34">
        <v>1</v>
      </c>
      <c r="F29" s="35">
        <f t="shared" si="3"/>
        <v>1</v>
      </c>
      <c r="G29" s="35">
        <f t="shared" si="4"/>
        <v>0</v>
      </c>
      <c r="H29" s="35">
        <f t="shared" si="5"/>
        <v>0</v>
      </c>
      <c r="I29" s="35"/>
      <c r="J29" s="35"/>
      <c r="K29" s="35"/>
      <c r="L29" s="35"/>
      <c r="M29" s="35"/>
      <c r="N29" s="36" t="str">
        <f>A9</f>
        <v>Mattia Bellotti</v>
      </c>
    </row>
    <row r="30" spans="1:14" ht="13.5" thickBot="1">
      <c r="A30" s="32" t="str">
        <f>A22</f>
        <v>Simone Palmieri</v>
      </c>
      <c r="B30" s="32" t="str">
        <f>A24</f>
        <v>Fabrizio Coco</v>
      </c>
      <c r="C30" s="33"/>
      <c r="D30" s="34">
        <v>2</v>
      </c>
      <c r="E30" s="34">
        <v>0</v>
      </c>
      <c r="F30" s="35">
        <f t="shared" si="3"/>
        <v>1</v>
      </c>
      <c r="G30" s="35">
        <f t="shared" si="4"/>
        <v>0</v>
      </c>
      <c r="H30" s="35">
        <f t="shared" si="5"/>
        <v>0</v>
      </c>
      <c r="I30" s="35"/>
      <c r="J30" s="35"/>
      <c r="K30" s="35"/>
      <c r="L30" s="35"/>
      <c r="M30" s="35"/>
      <c r="N30" s="36" t="str">
        <f>A10</f>
        <v>Walter Siracusa</v>
      </c>
    </row>
    <row r="31" spans="1:14" ht="13.5" thickBot="1">
      <c r="A31" s="32" t="str">
        <f>A23</f>
        <v>Andrea Manganello</v>
      </c>
      <c r="B31" s="32" t="str">
        <f>A25</f>
        <v>Simone Esposito</v>
      </c>
      <c r="C31" s="33"/>
      <c r="D31" s="34">
        <v>4</v>
      </c>
      <c r="E31" s="34">
        <v>1</v>
      </c>
      <c r="F31" s="35">
        <f t="shared" si="3"/>
        <v>1</v>
      </c>
      <c r="G31" s="35">
        <f t="shared" si="4"/>
        <v>0</v>
      </c>
      <c r="H31" s="35">
        <f t="shared" si="5"/>
        <v>0</v>
      </c>
      <c r="I31" s="35"/>
      <c r="J31" s="35"/>
      <c r="K31" s="35"/>
      <c r="L31" s="35"/>
      <c r="M31" s="35"/>
      <c r="N31" s="36" t="str">
        <f>A11</f>
        <v>Emanuele Levrano</v>
      </c>
    </row>
    <row r="32" spans="1:14" ht="13.5" thickBot="1">
      <c r="A32" s="32" t="str">
        <f>A22</f>
        <v>Simone Palmieri</v>
      </c>
      <c r="B32" s="32" t="str">
        <f>A23</f>
        <v>Andrea Manganello</v>
      </c>
      <c r="C32" s="33"/>
      <c r="D32" s="34">
        <v>3</v>
      </c>
      <c r="E32" s="34">
        <v>2</v>
      </c>
      <c r="F32" s="35">
        <f t="shared" si="3"/>
        <v>1</v>
      </c>
      <c r="G32" s="35">
        <f t="shared" si="4"/>
        <v>0</v>
      </c>
      <c r="H32" s="35">
        <f t="shared" si="5"/>
        <v>0</v>
      </c>
      <c r="I32" s="35"/>
      <c r="J32" s="35"/>
      <c r="K32" s="35"/>
      <c r="L32" s="35"/>
      <c r="M32" s="35"/>
      <c r="N32" s="36" t="str">
        <f>A9</f>
        <v>Mattia Bellotti</v>
      </c>
    </row>
    <row r="33" spans="1:14" ht="13.5" thickBot="1">
      <c r="A33" s="32" t="str">
        <f>A24</f>
        <v>Fabrizio Coco</v>
      </c>
      <c r="B33" s="32" t="str">
        <f>A26</f>
        <v>Pietro De Gennaro</v>
      </c>
      <c r="C33" s="33"/>
      <c r="D33" s="34">
        <v>5</v>
      </c>
      <c r="E33" s="34">
        <v>0</v>
      </c>
      <c r="F33" s="35">
        <f t="shared" si="3"/>
        <v>1</v>
      </c>
      <c r="G33" s="35">
        <f t="shared" si="4"/>
        <v>0</v>
      </c>
      <c r="H33" s="35">
        <f t="shared" si="5"/>
        <v>0</v>
      </c>
      <c r="I33" s="35"/>
      <c r="J33" s="35"/>
      <c r="K33" s="35"/>
      <c r="L33" s="35"/>
      <c r="M33" s="35"/>
      <c r="N33" s="36" t="str">
        <f>A8</f>
        <v>Francesco Lo Presti</v>
      </c>
    </row>
    <row r="34" spans="1:14" ht="13.5" thickBot="1">
      <c r="A34" s="32" t="str">
        <f>A23</f>
        <v>Andrea Manganello</v>
      </c>
      <c r="B34" s="32" t="str">
        <f>A24</f>
        <v>Fabrizio Coco</v>
      </c>
      <c r="C34" s="33"/>
      <c r="D34" s="34">
        <v>2</v>
      </c>
      <c r="E34" s="34">
        <v>3</v>
      </c>
      <c r="F34" s="35">
        <f t="shared" si="3"/>
        <v>0</v>
      </c>
      <c r="G34" s="35">
        <f t="shared" si="4"/>
        <v>0</v>
      </c>
      <c r="H34" s="35">
        <f t="shared" si="5"/>
        <v>1</v>
      </c>
      <c r="I34" s="35"/>
      <c r="J34" s="35"/>
      <c r="K34" s="35"/>
      <c r="L34" s="35"/>
      <c r="M34" s="35"/>
      <c r="N34" s="36" t="str">
        <f>A11</f>
        <v>Emanuele Levrano</v>
      </c>
    </row>
    <row r="35" spans="1:14" ht="13.5" thickBot="1">
      <c r="A35" s="32" t="str">
        <f>A25</f>
        <v>Simone Esposito</v>
      </c>
      <c r="B35" s="32" t="str">
        <f>A26</f>
        <v>Pietro De Gennaro</v>
      </c>
      <c r="C35" s="33"/>
      <c r="D35" s="34">
        <v>4</v>
      </c>
      <c r="E35" s="34">
        <v>3</v>
      </c>
      <c r="F35" s="35">
        <f t="shared" si="3"/>
        <v>1</v>
      </c>
      <c r="G35" s="35">
        <f t="shared" si="4"/>
        <v>0</v>
      </c>
      <c r="H35" s="35">
        <f t="shared" si="5"/>
        <v>0</v>
      </c>
      <c r="I35" s="35"/>
      <c r="J35" s="35"/>
      <c r="K35" s="35"/>
      <c r="L35" s="35"/>
      <c r="M35" s="35"/>
      <c r="N35" s="36" t="str">
        <f>A10</f>
        <v>Walter Siracusa</v>
      </c>
    </row>
    <row r="36" spans="1:14" ht="13.5" thickBot="1">
      <c r="A36" s="32" t="str">
        <f>A22</f>
        <v>Simone Palmieri</v>
      </c>
      <c r="B36" s="32" t="str">
        <f>A26</f>
        <v>Pietro De Gennaro</v>
      </c>
      <c r="C36" s="33"/>
      <c r="D36" s="34">
        <v>3</v>
      </c>
      <c r="E36" s="34">
        <v>1</v>
      </c>
      <c r="F36" s="35">
        <f t="shared" si="3"/>
        <v>1</v>
      </c>
      <c r="G36" s="35">
        <f t="shared" si="4"/>
        <v>0</v>
      </c>
      <c r="H36" s="35">
        <f t="shared" si="5"/>
        <v>0</v>
      </c>
      <c r="I36" s="35"/>
      <c r="J36" s="35"/>
      <c r="K36" s="35"/>
      <c r="L36" s="35"/>
      <c r="M36" s="35"/>
      <c r="N36" s="36" t="str">
        <f>A9</f>
        <v>Mattia Bellotti</v>
      </c>
    </row>
    <row r="37" spans="1:14" ht="13.5" thickBot="1">
      <c r="A37" s="32" t="str">
        <f>A24</f>
        <v>Fabrizio Coco</v>
      </c>
      <c r="B37" s="32" t="str">
        <f>A25</f>
        <v>Simone Esposito</v>
      </c>
      <c r="C37" s="33"/>
      <c r="D37" s="34">
        <v>4</v>
      </c>
      <c r="E37" s="34">
        <v>2</v>
      </c>
      <c r="F37" s="35">
        <f t="shared" si="3"/>
        <v>1</v>
      </c>
      <c r="G37" s="35">
        <f t="shared" si="4"/>
        <v>0</v>
      </c>
      <c r="H37" s="35">
        <f t="shared" si="5"/>
        <v>0</v>
      </c>
      <c r="I37" s="35"/>
      <c r="J37" s="35"/>
      <c r="K37" s="35"/>
      <c r="L37" s="35"/>
      <c r="M37" s="35"/>
      <c r="N37" s="36" t="str">
        <f>A8</f>
        <v>Francesco Lo Presti</v>
      </c>
    </row>
    <row r="40" spans="1:14" ht="19.5">
      <c r="A40" s="54" t="s">
        <v>50</v>
      </c>
      <c r="B40" s="45"/>
      <c r="C40" s="45"/>
      <c r="D40" s="45"/>
      <c r="E40" s="45"/>
      <c r="F40" s="45"/>
      <c r="G40" s="55"/>
      <c r="H40" s="56"/>
      <c r="I40" s="56"/>
      <c r="J40" s="56"/>
      <c r="K40" s="56"/>
      <c r="L40" s="56"/>
      <c r="M40" s="56"/>
      <c r="N40" s="56"/>
    </row>
    <row r="41" spans="1:14" ht="13.5" thickBot="1">
      <c r="A41" s="57" t="s">
        <v>46</v>
      </c>
      <c r="B41" s="57" t="s">
        <v>47</v>
      </c>
      <c r="C41" s="49"/>
      <c r="D41" s="165" t="s">
        <v>41</v>
      </c>
      <c r="E41" s="165"/>
      <c r="F41" s="166" t="s">
        <v>48</v>
      </c>
      <c r="G41" s="166"/>
      <c r="H41" s="166"/>
      <c r="I41" s="166"/>
      <c r="J41" s="166"/>
      <c r="K41" s="50"/>
      <c r="L41" s="50"/>
      <c r="M41" s="50"/>
      <c r="N41" s="57" t="s">
        <v>42</v>
      </c>
    </row>
    <row r="42" spans="1:14" ht="13.5" thickBot="1">
      <c r="A42" s="59" t="str">
        <f>N8</f>
        <v>Mattia Bellotti</v>
      </c>
      <c r="B42" s="59" t="str">
        <f>N23</f>
        <v>Fabrizio Coco</v>
      </c>
      <c r="C42" s="61"/>
      <c r="D42" s="62">
        <v>3</v>
      </c>
      <c r="E42" s="62">
        <v>2</v>
      </c>
      <c r="F42" s="163" t="str">
        <f>IF(D42&gt;E42,A42,IF(OR(D42=E42),"Spareggio",B42))</f>
        <v>Mattia Bellotti</v>
      </c>
      <c r="G42" s="164"/>
      <c r="H42" s="164"/>
      <c r="I42" s="164"/>
      <c r="J42" s="164"/>
      <c r="K42" s="63"/>
      <c r="L42" s="63"/>
      <c r="M42" s="63"/>
      <c r="N42" s="64" t="str">
        <f>N24</f>
        <v>Andrea Manganello</v>
      </c>
    </row>
    <row r="43" spans="1:14" ht="13.5" thickBot="1">
      <c r="A43" s="59" t="str">
        <f>N22</f>
        <v>Simone Palmieri</v>
      </c>
      <c r="B43" s="59" t="str">
        <f>N9</f>
        <v>Emanuele Levrano</v>
      </c>
      <c r="C43" s="65"/>
      <c r="D43" s="62">
        <v>7</v>
      </c>
      <c r="E43" s="62">
        <v>1</v>
      </c>
      <c r="F43" s="163" t="str">
        <f>IF(D43&gt;E43,A43,IF(OR(D43=E43),"Spareggio",B43))</f>
        <v>Simone Palmieri</v>
      </c>
      <c r="G43" s="164"/>
      <c r="H43" s="164"/>
      <c r="I43" s="164"/>
      <c r="J43" s="164"/>
      <c r="K43" s="63"/>
      <c r="L43" s="63"/>
      <c r="M43" s="63"/>
      <c r="N43" s="64" t="str">
        <f>N25</f>
        <v>Simone Esposito</v>
      </c>
    </row>
    <row r="44" spans="1:14" ht="12.75">
      <c r="A44" s="69"/>
      <c r="B44" s="69"/>
      <c r="C44" s="69"/>
      <c r="D44" s="69"/>
      <c r="E44" s="69"/>
      <c r="F44" s="69"/>
      <c r="G44" s="70"/>
      <c r="H44" s="69"/>
      <c r="I44" s="69"/>
      <c r="J44" s="69"/>
      <c r="K44" s="69"/>
      <c r="L44" s="69"/>
      <c r="M44" s="69"/>
      <c r="N44" s="69"/>
    </row>
    <row r="45" spans="1:14" ht="19.5">
      <c r="A45" s="54" t="s">
        <v>51</v>
      </c>
      <c r="B45" s="45"/>
      <c r="C45" s="45"/>
      <c r="D45" s="45"/>
      <c r="E45" s="45"/>
      <c r="F45" s="45"/>
      <c r="G45" s="55"/>
      <c r="H45" s="56"/>
      <c r="I45" s="56"/>
      <c r="J45" s="56"/>
      <c r="K45" s="56"/>
      <c r="L45" s="56"/>
      <c r="M45" s="56"/>
      <c r="N45" s="56"/>
    </row>
    <row r="46" spans="1:14" ht="13.5" thickBot="1">
      <c r="A46" s="57" t="s">
        <v>46</v>
      </c>
      <c r="B46" s="57" t="s">
        <v>47</v>
      </c>
      <c r="C46" s="71"/>
      <c r="D46" s="165" t="s">
        <v>41</v>
      </c>
      <c r="E46" s="165"/>
      <c r="F46" s="166" t="s">
        <v>52</v>
      </c>
      <c r="G46" s="166"/>
      <c r="H46" s="166"/>
      <c r="I46" s="166"/>
      <c r="J46" s="166"/>
      <c r="K46" s="50"/>
      <c r="L46" s="50"/>
      <c r="M46" s="50"/>
      <c r="N46" s="57" t="s">
        <v>42</v>
      </c>
    </row>
    <row r="47" spans="1:14" ht="13.5" thickBot="1">
      <c r="A47" s="59" t="str">
        <f>F42</f>
        <v>Mattia Bellotti</v>
      </c>
      <c r="B47" s="59" t="str">
        <f>F43</f>
        <v>Simone Palmieri</v>
      </c>
      <c r="C47" s="61"/>
      <c r="D47" s="72">
        <v>5</v>
      </c>
      <c r="E47" s="72">
        <v>3</v>
      </c>
      <c r="F47" s="163" t="str">
        <f>IF(D47&gt;E47,A47,IF(OR(D47=E47),"Spareggio",B47))</f>
        <v>Mattia Bellotti</v>
      </c>
      <c r="G47" s="164"/>
      <c r="H47" s="164"/>
      <c r="I47" s="164"/>
      <c r="J47" s="164"/>
      <c r="K47" s="63"/>
      <c r="L47" s="63"/>
      <c r="M47" s="63"/>
      <c r="N47" s="64" t="str">
        <f>IF(D43&lt;E43,A43,IF(OR(D43=E43),"Spareggio",B43))</f>
        <v>Emanuele Levrano</v>
      </c>
    </row>
  </sheetData>
  <mergeCells count="11">
    <mergeCell ref="F46:J46"/>
    <mergeCell ref="F47:J47"/>
    <mergeCell ref="D41:E41"/>
    <mergeCell ref="F41:J41"/>
    <mergeCell ref="F42:J42"/>
    <mergeCell ref="F43:J43"/>
    <mergeCell ref="D46:E46"/>
    <mergeCell ref="B1:N1"/>
    <mergeCell ref="B2:N2"/>
    <mergeCell ref="B3:N3"/>
    <mergeCell ref="B4:N4"/>
  </mergeCells>
  <printOptions/>
  <pageMargins left="0.11811023622047245" right="0.11811023622047245" top="1" bottom="1" header="0.5" footer="0.5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21"/>
  <sheetViews>
    <sheetView workbookViewId="0" topLeftCell="A88">
      <selection activeCell="Q115" sqref="Q115"/>
    </sheetView>
  </sheetViews>
  <sheetFormatPr defaultColWidth="8.7109375" defaultRowHeight="12.75"/>
  <cols>
    <col min="1" max="2" width="17.7109375" style="0" customWidth="1"/>
    <col min="3" max="13" width="3.421875" style="0" customWidth="1"/>
    <col min="14" max="14" width="17.7109375" style="0" customWidth="1"/>
    <col min="15" max="16384" width="11.57421875" style="0" customWidth="1"/>
  </cols>
  <sheetData>
    <row r="1" spans="1:14" ht="18.75">
      <c r="A1" s="7"/>
      <c r="B1" s="160" t="s">
        <v>241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spans="1:14" ht="18.75">
      <c r="A2" s="7"/>
      <c r="B2" s="160" t="s">
        <v>21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</row>
    <row r="3" spans="1:14" ht="26.25">
      <c r="A3" s="8"/>
      <c r="B3" s="161" t="s">
        <v>28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</row>
    <row r="4" spans="1:14" ht="15.75">
      <c r="A4" s="9"/>
      <c r="B4" s="162" t="s">
        <v>58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</row>
    <row r="5" spans="1:14" ht="26.25">
      <c r="A5" s="10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1"/>
    </row>
    <row r="6" spans="1:14" ht="19.5">
      <c r="A6" s="13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12.75">
      <c r="A7" s="15" t="s">
        <v>31</v>
      </c>
      <c r="B7" s="16"/>
      <c r="C7" s="17" t="s">
        <v>32</v>
      </c>
      <c r="D7" s="18" t="s">
        <v>33</v>
      </c>
      <c r="E7" s="18" t="s">
        <v>34</v>
      </c>
      <c r="F7" s="19" t="s">
        <v>35</v>
      </c>
      <c r="G7" s="19" t="s">
        <v>36</v>
      </c>
      <c r="H7" s="19" t="s">
        <v>37</v>
      </c>
      <c r="I7" s="18" t="s">
        <v>38</v>
      </c>
      <c r="J7" s="18" t="s">
        <v>39</v>
      </c>
      <c r="K7" s="18"/>
      <c r="L7" s="18"/>
      <c r="M7" s="18"/>
      <c r="N7" s="20"/>
    </row>
    <row r="8" spans="1:14" ht="12.75">
      <c r="A8" s="21" t="str">
        <f>iscritti!$C$145</f>
        <v>Emanuele Lo Cascio</v>
      </c>
      <c r="B8" s="20"/>
      <c r="C8" s="22">
        <f>E8*3+F8</f>
        <v>10</v>
      </c>
      <c r="D8" s="23">
        <f>SUM(E8:G8)</f>
        <v>4</v>
      </c>
      <c r="E8" s="23">
        <f>IF(D14&gt;E14,1,0)+IF(D16&gt;E16,1,0)+IF(D18&gt;E18,1,0)+IF(D22&gt;E22,1,0)</f>
        <v>3</v>
      </c>
      <c r="F8" s="23">
        <f>IF(D14="",0,IF(D14=E14,1,0))+IF(D16="",0,IF(D16=E16,1,0))+IF(D18="",0,IF(D18=E18,1,0))+IF(D22="",0,IF(D22=E22,1,0))</f>
        <v>1</v>
      </c>
      <c r="G8" s="23">
        <f>IF(D14&lt;E14,1,0)+IF(D16&lt;E16,1,0)+IF(D18&lt;E18,1,0)+IF(D22&lt;E22,1,0)</f>
        <v>0</v>
      </c>
      <c r="H8" s="24">
        <f>+D14+D16+D18+D22</f>
        <v>20</v>
      </c>
      <c r="I8" s="23">
        <f>+E14+E16+E18+E22</f>
        <v>5</v>
      </c>
      <c r="J8" s="23">
        <f>H8-I8</f>
        <v>15</v>
      </c>
      <c r="K8" s="25">
        <f>+C8+J8+H8</f>
        <v>45</v>
      </c>
      <c r="L8" s="25" t="str">
        <f>+A8</f>
        <v>Emanuele Lo Cascio</v>
      </c>
      <c r="M8" s="25">
        <f>LARGE(K8:K12,1)</f>
        <v>45</v>
      </c>
      <c r="N8" s="119" t="str">
        <f>IF(SUM(C8:C12)=0,"",VLOOKUP(M8,K8:L12,2,FALSE))</f>
        <v>Emanuele Lo Cascio</v>
      </c>
    </row>
    <row r="9" spans="1:14" ht="12.75">
      <c r="A9" s="21" t="str">
        <f>iscritti!$C$150</f>
        <v>Federico Solari</v>
      </c>
      <c r="B9" s="20"/>
      <c r="C9" s="22">
        <f>E9*3+F9</f>
        <v>6</v>
      </c>
      <c r="D9" s="23">
        <f>SUM(E9:G9)</f>
        <v>4</v>
      </c>
      <c r="E9" s="23">
        <f>IF(D15&gt;E15,1,0)+IF(D17&gt;E17,1,0)+IF(E18&gt;D18,1,0)+IF(D20&gt;E20,1,0)</f>
        <v>2</v>
      </c>
      <c r="F9" s="23">
        <f>IF(D15="",0,IF(D15=E15,1,0))+IF(D17="",0,IF(D17=E17,1,0))+IF(E18="",0,IF(E18=D18,1,0))+IF(D20="",0,IF(D20=E20,1,0))</f>
        <v>0</v>
      </c>
      <c r="G9" s="23">
        <f>IF(D15&lt;E15,1,0)+IF(D17&lt;E17,1,0)+IF(E18&lt;D18,1,0)+IF(D20&lt;E20,1,0)</f>
        <v>2</v>
      </c>
      <c r="H9" s="24">
        <f>+D15+D17+E18+D20</f>
        <v>10</v>
      </c>
      <c r="I9" s="23">
        <f>+E15+E17+D18+E20</f>
        <v>11</v>
      </c>
      <c r="J9" s="23">
        <f>H9-I9</f>
        <v>-1</v>
      </c>
      <c r="K9" s="25">
        <f>+C9+J9+H9</f>
        <v>15</v>
      </c>
      <c r="L9" s="25" t="str">
        <f>+A9</f>
        <v>Federico Solari</v>
      </c>
      <c r="M9" s="25">
        <f>LARGE(K8:K12,2)</f>
        <v>30</v>
      </c>
      <c r="N9" s="119" t="str">
        <f>IF(SUM(C8:C12)=0,"",VLOOKUP(M9,K8:L12,2,FALSE))</f>
        <v>Andrea Ciccarelli</v>
      </c>
    </row>
    <row r="10" spans="1:14" ht="12.75">
      <c r="A10" s="21" t="str">
        <f>iscritti!$C$156</f>
        <v>Alex Inconvaia</v>
      </c>
      <c r="B10" s="20"/>
      <c r="C10" s="22">
        <f>E10*3+F10</f>
        <v>3</v>
      </c>
      <c r="D10" s="23">
        <f>SUM(E10:G10)</f>
        <v>4</v>
      </c>
      <c r="E10" s="23">
        <f>IF(E16&gt;D16,1,0)+IF(D19&gt;E19,1,0)+IF(E20&gt;D20,1,0)+IF(D23&gt;E23,1,0)</f>
        <v>1</v>
      </c>
      <c r="F10" s="23">
        <f>IF(E16="",0,IF(E16=D16,1,0))+IF(D19="",0,IF(D19=E19,1,0))+IF(E20="",0,IF(E20=D20,1,0))+IF(D23="",0,IF(D23=E23,1,0))</f>
        <v>0</v>
      </c>
      <c r="G10" s="23">
        <f>IF(E16&lt;D16,1,0)+IF(D19&lt;E19,1,0)+IF(E20&lt;D20,1,0)+IF(D23&lt;E23,1,0)</f>
        <v>3</v>
      </c>
      <c r="H10" s="24">
        <f>+E16+D19+E20+D23</f>
        <v>8</v>
      </c>
      <c r="I10" s="23">
        <f>+D16+E19+D20+E23</f>
        <v>18</v>
      </c>
      <c r="J10" s="23">
        <f>H10-I10</f>
        <v>-10</v>
      </c>
      <c r="K10" s="25">
        <f>+C10+J10+H10</f>
        <v>1</v>
      </c>
      <c r="L10" s="25" t="str">
        <f>+A10</f>
        <v>Alex Inconvaia</v>
      </c>
      <c r="M10" s="25">
        <f>LARGE(K8:K12,3)</f>
        <v>15</v>
      </c>
      <c r="N10" s="119" t="str">
        <f>IF(SUM(C8:C12)=0,"",VLOOKUP(M10,K8:L12,2,FALSE))</f>
        <v>Federico Solari</v>
      </c>
    </row>
    <row r="11" spans="1:14" ht="12.75">
      <c r="A11" s="21" t="str">
        <f>iscritti!$C$159</f>
        <v>Andrea Ciccarelli</v>
      </c>
      <c r="B11" s="20"/>
      <c r="C11" s="22">
        <f>E11*3+F11</f>
        <v>10</v>
      </c>
      <c r="D11" s="23">
        <f>SUM(E11:G11)</f>
        <v>4</v>
      </c>
      <c r="E11" s="23">
        <f>IF(E14&gt;D14,1,0)+IF(E17&gt;D17,1,0)+IF(D21&gt;E21,1,0)+IF(E23&gt;D23,1,0)</f>
        <v>3</v>
      </c>
      <c r="F11" s="23">
        <f>IF(E14="",0,IF(E14=D14,1,0))+IF(E17="",0,IF(E17=D17,1,0))+IF(D21="",0,IF(D21=E21,1,0))+IF(E23="",0,IF(E23=D23,1,0))</f>
        <v>1</v>
      </c>
      <c r="G11" s="23">
        <f>IF(E14&lt;D14,1,0)+IF(E17&lt;D17,1,0)+IF(D21&lt;E21,1,0)+IF(E23&lt;D23,1,0)</f>
        <v>0</v>
      </c>
      <c r="H11" s="24">
        <f>+E14+E17+D21+E23</f>
        <v>14</v>
      </c>
      <c r="I11" s="23">
        <f>+D14+D17+E21+D23</f>
        <v>8</v>
      </c>
      <c r="J11" s="23">
        <f>H11-I11</f>
        <v>6</v>
      </c>
      <c r="K11" s="25">
        <f>+C11+J11+H11</f>
        <v>30</v>
      </c>
      <c r="L11" s="25" t="str">
        <f>+A11</f>
        <v>Andrea Ciccarelli</v>
      </c>
      <c r="M11" s="25">
        <f>LARGE(K8:K12,4)</f>
        <v>1</v>
      </c>
      <c r="N11" s="119" t="str">
        <f>IF(SUM(C8:C12)=0,"",VLOOKUP(M11,K8:L12,2,FALSE))</f>
        <v>Alex Inconvaia</v>
      </c>
    </row>
    <row r="12" spans="1:14" ht="12.75">
      <c r="A12" s="21" t="str">
        <f>iscritti!$C$164</f>
        <v>Luigi Di Vito</v>
      </c>
      <c r="B12" s="20"/>
      <c r="C12" s="22">
        <f>E12*3+F12</f>
        <v>0</v>
      </c>
      <c r="D12" s="23">
        <f>SUM(E12:G12)</f>
        <v>4</v>
      </c>
      <c r="E12" s="23">
        <f>IF(E15&gt;D15,1,0)+IF(E19&gt;D19,1,0)+IF(E21&gt;D21,1,0)+IF(E22&gt;D22,1,0)</f>
        <v>0</v>
      </c>
      <c r="F12" s="23">
        <f>IF(E15="",0,IF(E15=D15,1,0))+IF(E19="",0,IF(E19=D19,1,0))+IF(E21="",0,IF(E21=D21,1,0))+IF(E22="",0,IF(E22=D22,1,0))</f>
        <v>0</v>
      </c>
      <c r="G12" s="23">
        <f>IF(E15&lt;D15,1,0)+IF(E19&lt;D19,1,0)+IF(E21&lt;D21,1,0)+IF(E22&lt;D22,1,0)</f>
        <v>4</v>
      </c>
      <c r="H12" s="24">
        <f>+E15+E19+E21+E22</f>
        <v>4</v>
      </c>
      <c r="I12" s="23">
        <f>+D14+D19+D21+D22</f>
        <v>14</v>
      </c>
      <c r="J12" s="23">
        <f>H12-I12</f>
        <v>-10</v>
      </c>
      <c r="K12" s="25">
        <f>+C12+J12+H12</f>
        <v>-6</v>
      </c>
      <c r="L12" s="25" t="str">
        <f>+A12</f>
        <v>Luigi Di Vito</v>
      </c>
      <c r="M12" s="25">
        <f>LARGE(K8:K12,5)</f>
        <v>-6</v>
      </c>
      <c r="N12" s="119" t="str">
        <f>IF(SUM(C8:C12)=0,"",VLOOKUP(M12,K8:L12,2,FALSE))</f>
        <v>Luigi Di Vito</v>
      </c>
    </row>
    <row r="13" spans="1:14" ht="13.5" thickBot="1">
      <c r="A13" s="16" t="s">
        <v>40</v>
      </c>
      <c r="B13" s="16"/>
      <c r="C13" s="18"/>
      <c r="D13" s="27" t="s">
        <v>41</v>
      </c>
      <c r="E13" s="28"/>
      <c r="F13" s="29"/>
      <c r="G13" s="30"/>
      <c r="H13" s="29"/>
      <c r="I13" s="18"/>
      <c r="J13" s="18"/>
      <c r="K13" s="18"/>
      <c r="L13" s="18"/>
      <c r="M13" s="18"/>
      <c r="N13" s="31" t="s">
        <v>42</v>
      </c>
    </row>
    <row r="14" spans="1:14" ht="13.5" thickBot="1">
      <c r="A14" s="32" t="str">
        <f>A8</f>
        <v>Emanuele Lo Cascio</v>
      </c>
      <c r="B14" s="32" t="str">
        <f>A11</f>
        <v>Andrea Ciccarelli</v>
      </c>
      <c r="C14" s="33"/>
      <c r="D14" s="34">
        <v>3</v>
      </c>
      <c r="E14" s="34">
        <v>3</v>
      </c>
      <c r="F14" s="35">
        <f aca="true" t="shared" si="0" ref="F14:F23">IF(D14&gt;E14,1,0)</f>
        <v>0</v>
      </c>
      <c r="G14" s="35">
        <f aca="true" t="shared" si="1" ref="G14:G23">IF(D14=E14,1,0)</f>
        <v>1</v>
      </c>
      <c r="H14" s="35">
        <f aca="true" t="shared" si="2" ref="H14:H23">IF(D14&lt;E14,1,0)</f>
        <v>0</v>
      </c>
      <c r="I14" s="35"/>
      <c r="J14" s="35"/>
      <c r="K14" s="35"/>
      <c r="L14" s="35"/>
      <c r="M14" s="35"/>
      <c r="N14" s="36" t="str">
        <f>A73</f>
        <v>Luca Battista</v>
      </c>
    </row>
    <row r="15" spans="1:14" ht="13.5" thickBot="1">
      <c r="A15" s="32" t="str">
        <f>A9</f>
        <v>Federico Solari</v>
      </c>
      <c r="B15" s="32" t="str">
        <f>A12</f>
        <v>Luigi Di Vito</v>
      </c>
      <c r="C15" s="33"/>
      <c r="D15" s="34">
        <v>3</v>
      </c>
      <c r="E15" s="34">
        <v>1</v>
      </c>
      <c r="F15" s="35">
        <f t="shared" si="0"/>
        <v>1</v>
      </c>
      <c r="G15" s="35">
        <f t="shared" si="1"/>
        <v>0</v>
      </c>
      <c r="H15" s="35">
        <f t="shared" si="2"/>
        <v>0</v>
      </c>
      <c r="I15" s="35"/>
      <c r="J15" s="35"/>
      <c r="K15" s="35"/>
      <c r="L15" s="35"/>
      <c r="M15" s="35"/>
      <c r="N15" s="36" t="str">
        <f>A74</f>
        <v>Simone Balbo</v>
      </c>
    </row>
    <row r="16" spans="1:14" ht="13.5" thickBot="1">
      <c r="A16" s="32" t="str">
        <f>A8</f>
        <v>Emanuele Lo Cascio</v>
      </c>
      <c r="B16" s="32" t="str">
        <f>A10</f>
        <v>Alex Inconvaia</v>
      </c>
      <c r="C16" s="33"/>
      <c r="D16" s="34">
        <v>7</v>
      </c>
      <c r="E16" s="34">
        <v>1</v>
      </c>
      <c r="F16" s="35">
        <f t="shared" si="0"/>
        <v>1</v>
      </c>
      <c r="G16" s="35">
        <f t="shared" si="1"/>
        <v>0</v>
      </c>
      <c r="H16" s="35">
        <f t="shared" si="2"/>
        <v>0</v>
      </c>
      <c r="I16" s="35"/>
      <c r="J16" s="35"/>
      <c r="K16" s="35"/>
      <c r="L16" s="35"/>
      <c r="M16" s="35"/>
      <c r="N16" s="36" t="str">
        <f>A30</f>
        <v>Matteo Lorenzon</v>
      </c>
    </row>
    <row r="17" spans="1:14" ht="13.5" thickBot="1">
      <c r="A17" s="32" t="str">
        <f>A9</f>
        <v>Federico Solari</v>
      </c>
      <c r="B17" s="32" t="str">
        <f>A11</f>
        <v>Andrea Ciccarelli</v>
      </c>
      <c r="C17" s="33"/>
      <c r="D17" s="34">
        <v>2</v>
      </c>
      <c r="E17" s="34">
        <v>3</v>
      </c>
      <c r="F17" s="35">
        <f t="shared" si="0"/>
        <v>0</v>
      </c>
      <c r="G17" s="35">
        <f t="shared" si="1"/>
        <v>0</v>
      </c>
      <c r="H17" s="35">
        <f t="shared" si="2"/>
        <v>1</v>
      </c>
      <c r="I17" s="35"/>
      <c r="J17" s="35"/>
      <c r="K17" s="35"/>
      <c r="L17" s="35"/>
      <c r="M17" s="35"/>
      <c r="N17" s="36" t="str">
        <f>A31</f>
        <v>Marek Murgia</v>
      </c>
    </row>
    <row r="18" spans="1:14" ht="13.5" thickBot="1">
      <c r="A18" s="32" t="str">
        <f>A8</f>
        <v>Emanuele Lo Cascio</v>
      </c>
      <c r="B18" s="32" t="str">
        <f>A9</f>
        <v>Federico Solari</v>
      </c>
      <c r="C18" s="33"/>
      <c r="D18" s="34">
        <v>5</v>
      </c>
      <c r="E18" s="34">
        <v>1</v>
      </c>
      <c r="F18" s="35">
        <f t="shared" si="0"/>
        <v>1</v>
      </c>
      <c r="G18" s="35">
        <f t="shared" si="1"/>
        <v>0</v>
      </c>
      <c r="H18" s="35">
        <f t="shared" si="2"/>
        <v>0</v>
      </c>
      <c r="I18" s="35"/>
      <c r="J18" s="35"/>
      <c r="K18" s="35"/>
      <c r="L18" s="35"/>
      <c r="M18" s="35"/>
      <c r="N18" s="36" t="str">
        <f>under19!$A$26</f>
        <v>Pietro De Gennaro</v>
      </c>
    </row>
    <row r="19" spans="1:14" ht="13.5" thickBot="1">
      <c r="A19" s="32" t="str">
        <f>A10</f>
        <v>Alex Inconvaia</v>
      </c>
      <c r="B19" s="32" t="str">
        <f>A12</f>
        <v>Luigi Di Vito</v>
      </c>
      <c r="C19" s="33"/>
      <c r="D19" s="34">
        <v>3</v>
      </c>
      <c r="E19" s="34">
        <v>2</v>
      </c>
      <c r="F19" s="35">
        <f t="shared" si="0"/>
        <v>1</v>
      </c>
      <c r="G19" s="35">
        <f t="shared" si="1"/>
        <v>0</v>
      </c>
      <c r="H19" s="35">
        <f t="shared" si="2"/>
        <v>0</v>
      </c>
      <c r="I19" s="35"/>
      <c r="J19" s="35"/>
      <c r="K19" s="35"/>
      <c r="L19" s="35"/>
      <c r="M19" s="35"/>
      <c r="N19" s="36" t="str">
        <f>veterani!$A$49</f>
        <v>Antonello Dalia</v>
      </c>
    </row>
    <row r="20" spans="1:14" ht="13.5" thickBot="1">
      <c r="A20" s="32" t="str">
        <f>A9</f>
        <v>Federico Solari</v>
      </c>
      <c r="B20" s="32" t="str">
        <f>A10</f>
        <v>Alex Inconvaia</v>
      </c>
      <c r="C20" s="33"/>
      <c r="D20" s="34">
        <v>4</v>
      </c>
      <c r="E20" s="34">
        <v>2</v>
      </c>
      <c r="F20" s="35">
        <f t="shared" si="0"/>
        <v>1</v>
      </c>
      <c r="G20" s="35">
        <f t="shared" si="1"/>
        <v>0</v>
      </c>
      <c r="H20" s="35">
        <f t="shared" si="2"/>
        <v>0</v>
      </c>
      <c r="I20" s="35"/>
      <c r="J20" s="35"/>
      <c r="K20" s="35"/>
      <c r="L20" s="35"/>
      <c r="M20" s="35"/>
      <c r="N20" s="36" t="str">
        <f>A77</f>
        <v>Mattia Rajna</v>
      </c>
    </row>
    <row r="21" spans="1:14" ht="13.5" thickBot="1">
      <c r="A21" s="32" t="str">
        <f>A11</f>
        <v>Andrea Ciccarelli</v>
      </c>
      <c r="B21" s="32" t="str">
        <f>A12</f>
        <v>Luigi Di Vito</v>
      </c>
      <c r="C21" s="33"/>
      <c r="D21" s="34">
        <v>3</v>
      </c>
      <c r="E21" s="34">
        <v>1</v>
      </c>
      <c r="F21" s="35">
        <f t="shared" si="0"/>
        <v>1</v>
      </c>
      <c r="G21" s="35">
        <f t="shared" si="1"/>
        <v>0</v>
      </c>
      <c r="H21" s="35">
        <f t="shared" si="2"/>
        <v>0</v>
      </c>
      <c r="I21" s="35"/>
      <c r="J21" s="35"/>
      <c r="K21" s="35"/>
      <c r="L21" s="35"/>
      <c r="M21" s="35"/>
      <c r="N21" s="36" t="str">
        <f>A78</f>
        <v>Antonio Fucci</v>
      </c>
    </row>
    <row r="22" spans="1:14" ht="13.5" thickBot="1">
      <c r="A22" s="32" t="str">
        <f>A8</f>
        <v>Emanuele Lo Cascio</v>
      </c>
      <c r="B22" s="32" t="str">
        <f>A12</f>
        <v>Luigi Di Vito</v>
      </c>
      <c r="C22" s="33"/>
      <c r="D22" s="34">
        <v>5</v>
      </c>
      <c r="E22" s="34">
        <v>0</v>
      </c>
      <c r="F22" s="35">
        <f t="shared" si="0"/>
        <v>1</v>
      </c>
      <c r="G22" s="35">
        <f t="shared" si="1"/>
        <v>0</v>
      </c>
      <c r="H22" s="35">
        <f t="shared" si="2"/>
        <v>0</v>
      </c>
      <c r="I22" s="35"/>
      <c r="J22" s="35"/>
      <c r="K22" s="35"/>
      <c r="L22" s="35"/>
      <c r="M22" s="35"/>
      <c r="N22" s="36" t="str">
        <f>A56</f>
        <v>Pietro Scaduto</v>
      </c>
    </row>
    <row r="23" spans="1:14" ht="13.5" thickBot="1">
      <c r="A23" s="32" t="str">
        <f>A10</f>
        <v>Alex Inconvaia</v>
      </c>
      <c r="B23" s="32" t="str">
        <f>A11</f>
        <v>Andrea Ciccarelli</v>
      </c>
      <c r="C23" s="33"/>
      <c r="D23" s="34">
        <v>2</v>
      </c>
      <c r="E23" s="34">
        <v>5</v>
      </c>
      <c r="F23" s="35">
        <f t="shared" si="0"/>
        <v>0</v>
      </c>
      <c r="G23" s="35">
        <f t="shared" si="1"/>
        <v>0</v>
      </c>
      <c r="H23" s="35">
        <f t="shared" si="2"/>
        <v>1</v>
      </c>
      <c r="I23" s="35"/>
      <c r="J23" s="35"/>
      <c r="K23" s="35"/>
      <c r="L23" s="35"/>
      <c r="M23" s="35"/>
      <c r="N23" s="36" t="str">
        <f>A57</f>
        <v>Andi Oktisi</v>
      </c>
    </row>
    <row r="24" spans="1:14" ht="12.75">
      <c r="A24" s="38"/>
      <c r="B24" s="39"/>
      <c r="C24" s="40"/>
      <c r="D24" s="41"/>
      <c r="E24" s="41"/>
      <c r="F24" s="42"/>
      <c r="G24" s="42"/>
      <c r="H24" s="43"/>
      <c r="I24" s="40"/>
      <c r="J24" s="40"/>
      <c r="K24" s="40"/>
      <c r="L24" s="40"/>
      <c r="M24" s="40"/>
      <c r="N24" s="39"/>
    </row>
    <row r="25" spans="1:14" ht="19.5">
      <c r="A25" s="44" t="s">
        <v>43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</row>
    <row r="26" spans="1:14" ht="12.75">
      <c r="A26" s="46" t="s">
        <v>31</v>
      </c>
      <c r="B26" s="47"/>
      <c r="C26" s="48" t="s">
        <v>32</v>
      </c>
      <c r="D26" s="49" t="s">
        <v>33</v>
      </c>
      <c r="E26" s="49" t="s">
        <v>34</v>
      </c>
      <c r="F26" s="50" t="s">
        <v>35</v>
      </c>
      <c r="G26" s="50" t="s">
        <v>36</v>
      </c>
      <c r="H26" s="50" t="s">
        <v>37</v>
      </c>
      <c r="I26" s="49" t="s">
        <v>38</v>
      </c>
      <c r="J26" s="49" t="s">
        <v>39</v>
      </c>
      <c r="K26" s="49"/>
      <c r="L26" s="49"/>
      <c r="M26" s="49"/>
      <c r="N26" s="51"/>
    </row>
    <row r="27" spans="1:14" ht="12.75">
      <c r="A27" s="21" t="str">
        <f>iscritti!$C$146</f>
        <v>Luca Zambello</v>
      </c>
      <c r="B27" s="20"/>
      <c r="C27" s="22">
        <f>E27*3+F27</f>
        <v>12</v>
      </c>
      <c r="D27" s="23">
        <f>SUM(E27:G27)</f>
        <v>4</v>
      </c>
      <c r="E27" s="23">
        <f>IF(D33&gt;E33,1,0)+IF(D35&gt;E35,1,0)+IF(D37&gt;E37,1,0)+IF(D41&gt;E41,1,0)</f>
        <v>4</v>
      </c>
      <c r="F27" s="23">
        <f>IF(D33="",0,IF(D33=E33,1,0))+IF(D35="",0,IF(D35=E35,1,0))+IF(D37="",0,IF(D37=E37,1,0))+IF(D41="",0,IF(D41=E41,1,0))</f>
        <v>0</v>
      </c>
      <c r="G27" s="23">
        <f>IF(D33&lt;E33,1,0)+IF(D35&lt;E35,1,0)+IF(D37&lt;E37,1,0)+IF(D41&lt;E41,1,0)</f>
        <v>0</v>
      </c>
      <c r="H27" s="24">
        <f>+D33+D35+D37+D41</f>
        <v>26</v>
      </c>
      <c r="I27" s="23">
        <f>+E33+E35+E37+E41</f>
        <v>8</v>
      </c>
      <c r="J27" s="23">
        <f>H27-I27</f>
        <v>18</v>
      </c>
      <c r="K27" s="25">
        <f>+C27+J27+H27</f>
        <v>56</v>
      </c>
      <c r="L27" s="25" t="str">
        <f>+A27</f>
        <v>Luca Zambello</v>
      </c>
      <c r="M27" s="25">
        <f>LARGE(K27:K31,1)</f>
        <v>56</v>
      </c>
      <c r="N27" s="119" t="str">
        <f>IF(SUM(C27:C31)=0,"",VLOOKUP(M27,K27:L31,2,FALSE))</f>
        <v>Luca Zambello</v>
      </c>
    </row>
    <row r="28" spans="1:14" ht="12.75">
      <c r="A28" s="21" t="str">
        <f>iscritti!$C$152</f>
        <v>Antonio Peluso</v>
      </c>
      <c r="B28" s="20"/>
      <c r="C28" s="22">
        <f>E28*3+F28</f>
        <v>9</v>
      </c>
      <c r="D28" s="23">
        <f>SUM(E28:G28)</f>
        <v>4</v>
      </c>
      <c r="E28" s="23">
        <f>IF(D34&gt;E34,1,0)+IF(D36&gt;E36,1,0)+IF(E37&gt;D37,1,0)+IF(D39&gt;E39,1,0)</f>
        <v>3</v>
      </c>
      <c r="F28" s="23">
        <f>IF(D34="",0,IF(D34=E34,1,0))+IF(D36="",0,IF(D36=E36,1,0))+IF(E37="",0,IF(E37=D37,1,0))+IF(D39="",0,IF(D39=E39,1,0))</f>
        <v>0</v>
      </c>
      <c r="G28" s="23">
        <f>IF(D34&lt;E34,1,0)+IF(D36&lt;E36,1,0)+IF(E37&lt;D37,1,0)+IF(D39&lt;E39,1,0)</f>
        <v>1</v>
      </c>
      <c r="H28" s="24">
        <f>+D34+D36+E37+D39</f>
        <v>14</v>
      </c>
      <c r="I28" s="23">
        <f>+E34+E36+D37+E39</f>
        <v>9</v>
      </c>
      <c r="J28" s="23">
        <f>H28-I28</f>
        <v>5</v>
      </c>
      <c r="K28" s="25">
        <f>+C28+J28+H28</f>
        <v>28</v>
      </c>
      <c r="L28" s="25" t="str">
        <f>+A28</f>
        <v>Antonio Peluso</v>
      </c>
      <c r="M28" s="25">
        <f>LARGE(K27:K31,2)</f>
        <v>28</v>
      </c>
      <c r="N28" s="119" t="str">
        <f>IF(SUM(C27:C31)=0,"",VLOOKUP(M28,K27:L31,2,FALSE))</f>
        <v>Antonio Peluso</v>
      </c>
    </row>
    <row r="29" spans="1:14" ht="12.75">
      <c r="A29" s="21" t="str">
        <f>iscritti!$C$154</f>
        <v>Eddie Monticelli</v>
      </c>
      <c r="B29" s="20"/>
      <c r="C29" s="22">
        <f>E29*3+F29</f>
        <v>6</v>
      </c>
      <c r="D29" s="23">
        <f>SUM(E29:G29)</f>
        <v>4</v>
      </c>
      <c r="E29" s="23">
        <f>IF(E35&gt;D35,1,0)+IF(D38&gt;E38,1,0)+IF(E39&gt;D39,1,0)+IF(D42&gt;E42,1,0)</f>
        <v>2</v>
      </c>
      <c r="F29" s="23">
        <f>IF(E35="",0,IF(E35=D35,1,0))+IF(D38="",0,IF(D38=E38,1,0))+IF(E39="",0,IF(E39=D39,1,0))+IF(D42="",0,IF(D42=E42,1,0))</f>
        <v>0</v>
      </c>
      <c r="G29" s="23">
        <f>IF(E35&lt;D35,1,0)+IF(D38&lt;E38,1,0)+IF(E39&lt;D39,1,0)+IF(D42&lt;E42,1,0)</f>
        <v>2</v>
      </c>
      <c r="H29" s="24">
        <f>+E35+D38+E39+D42</f>
        <v>6</v>
      </c>
      <c r="I29" s="23">
        <f>+D35+E38+D39+E42</f>
        <v>12</v>
      </c>
      <c r="J29" s="23">
        <f>H29-I29</f>
        <v>-6</v>
      </c>
      <c r="K29" s="25">
        <f>+C29+J29+H29</f>
        <v>6</v>
      </c>
      <c r="L29" s="25" t="str">
        <f>+A29</f>
        <v>Eddie Monticelli</v>
      </c>
      <c r="M29" s="25">
        <f>LARGE(K27:K31,3)</f>
        <v>11</v>
      </c>
      <c r="N29" s="119" t="str">
        <f>IF(SUM(C27:C31)=0,"",VLOOKUP(M29,K27:L31,2,FALSE))</f>
        <v>Matteo Lorenzon</v>
      </c>
    </row>
    <row r="30" spans="1:14" ht="12.75">
      <c r="A30" s="21" t="str">
        <f>iscritti!$C$157</f>
        <v>Matteo Lorenzon</v>
      </c>
      <c r="B30" s="20"/>
      <c r="C30" s="22">
        <f>E30*3+F30</f>
        <v>3</v>
      </c>
      <c r="D30" s="23">
        <f>SUM(E30:G30)</f>
        <v>4</v>
      </c>
      <c r="E30" s="23">
        <f>IF(E33&gt;D33,1,0)+IF(E36&gt;D36,1,0)+IF(D40&gt;E40,1,0)+IF(E42&gt;D42,1,0)</f>
        <v>1</v>
      </c>
      <c r="F30" s="23">
        <f>IF(E33="",0,IF(E33=D33,1,0))+IF(E36="",0,IF(E36=D36,1,0))+IF(D40="",0,IF(D40=E40,1,0))+IF(E42="",0,IF(E42=D42,1,0))</f>
        <v>0</v>
      </c>
      <c r="G30" s="23">
        <f>IF(E33&lt;D33,1,0)+IF(E36&lt;D36,1,0)+IF(D40&lt;E40,1,0)+IF(E42&lt;D42,1,0)</f>
        <v>3</v>
      </c>
      <c r="H30" s="24">
        <f>+E33+E36+D40+E42</f>
        <v>11</v>
      </c>
      <c r="I30" s="23">
        <f>+D33+D36+E40+D42</f>
        <v>14</v>
      </c>
      <c r="J30" s="23">
        <f>H30-I30</f>
        <v>-3</v>
      </c>
      <c r="K30" s="25">
        <f>+C30+J30+H30</f>
        <v>11</v>
      </c>
      <c r="L30" s="25" t="str">
        <f>+A30</f>
        <v>Matteo Lorenzon</v>
      </c>
      <c r="M30" s="25">
        <f>LARGE(K27:K31,4)</f>
        <v>6</v>
      </c>
      <c r="N30" s="119" t="str">
        <f>IF(SUM(C27:C31)=0,"",VLOOKUP(M30,K27:L31,2,FALSE))</f>
        <v>Eddie Monticelli</v>
      </c>
    </row>
    <row r="31" spans="1:14" ht="12.75">
      <c r="A31" s="21" t="str">
        <f>iscritti!$C$161</f>
        <v>Marek Murgia</v>
      </c>
      <c r="B31" s="20"/>
      <c r="C31" s="22">
        <f>E31*3+F31</f>
        <v>0</v>
      </c>
      <c r="D31" s="23">
        <f>SUM(E31:G31)</f>
        <v>4</v>
      </c>
      <c r="E31" s="23">
        <f>IF(E34&gt;D34,1,0)+IF(E38&gt;D38,1,0)+IF(E40&gt;D40,1,0)+IF(E41&gt;D41,1,0)</f>
        <v>0</v>
      </c>
      <c r="F31" s="23">
        <f>IF(E34="",0,IF(E34=D34,1,0))+IF(E38="",0,IF(E38=D38,1,0))+IF(E40="",0,IF(E40=D40,1,0))+IF(E41="",0,IF(E41=D41,1,0))</f>
        <v>0</v>
      </c>
      <c r="G31" s="23">
        <f>IF(E34&lt;D34,1,0)+IF(E38&lt;D38,1,0)+IF(E40&lt;D40,1,0)+IF(E41&lt;D41,1,0)</f>
        <v>4</v>
      </c>
      <c r="H31" s="24">
        <f>+E34+E38+E40+E41</f>
        <v>2</v>
      </c>
      <c r="I31" s="23">
        <f>+D33+D38+D40+D41</f>
        <v>19</v>
      </c>
      <c r="J31" s="23">
        <f>H31-I31</f>
        <v>-17</v>
      </c>
      <c r="K31" s="25">
        <f>+C31+J31+H31</f>
        <v>-15</v>
      </c>
      <c r="L31" s="25" t="str">
        <f>+A31</f>
        <v>Marek Murgia</v>
      </c>
      <c r="M31" s="25">
        <f>LARGE(K27:K31,5)</f>
        <v>-15</v>
      </c>
      <c r="N31" s="119" t="str">
        <f>IF(SUM(C27:C31)=0,"",VLOOKUP(M31,K27:L31,2,FALSE))</f>
        <v>Marek Murgia</v>
      </c>
    </row>
    <row r="32" spans="1:14" ht="13.5" thickBot="1">
      <c r="A32" s="16" t="s">
        <v>40</v>
      </c>
      <c r="B32" s="16"/>
      <c r="C32" s="18"/>
      <c r="D32" s="27" t="s">
        <v>41</v>
      </c>
      <c r="E32" s="28"/>
      <c r="F32" s="29"/>
      <c r="G32" s="30"/>
      <c r="H32" s="29"/>
      <c r="I32" s="18"/>
      <c r="J32" s="18"/>
      <c r="K32" s="18"/>
      <c r="L32" s="18"/>
      <c r="M32" s="18"/>
      <c r="N32" s="31" t="s">
        <v>42</v>
      </c>
    </row>
    <row r="33" spans="1:14" ht="13.5" thickBot="1">
      <c r="A33" s="32" t="str">
        <f>A27</f>
        <v>Luca Zambello</v>
      </c>
      <c r="B33" s="32" t="str">
        <f>A30</f>
        <v>Matteo Lorenzon</v>
      </c>
      <c r="C33" s="33"/>
      <c r="D33" s="34">
        <v>8</v>
      </c>
      <c r="E33" s="34">
        <v>3</v>
      </c>
      <c r="F33" s="35">
        <f aca="true" t="shared" si="3" ref="F33:F42">IF(D33&gt;E33,1,0)</f>
        <v>1</v>
      </c>
      <c r="G33" s="35">
        <f aca="true" t="shared" si="4" ref="G33:G42">IF(D33=E33,1,0)</f>
        <v>0</v>
      </c>
      <c r="H33" s="35">
        <f aca="true" t="shared" si="5" ref="H33:H42">IF(D33&lt;E33,1,0)</f>
        <v>0</v>
      </c>
      <c r="I33" s="35"/>
      <c r="J33" s="35"/>
      <c r="K33" s="35"/>
      <c r="L33" s="35"/>
      <c r="M33" s="35"/>
      <c r="N33" s="36" t="str">
        <f>A75</f>
        <v>Luca Colangelo</v>
      </c>
    </row>
    <row r="34" spans="1:14" ht="13.5" thickBot="1">
      <c r="A34" s="32" t="str">
        <f>A28</f>
        <v>Antonio Peluso</v>
      </c>
      <c r="B34" s="32" t="str">
        <f>A31</f>
        <v>Marek Murgia</v>
      </c>
      <c r="C34" s="33"/>
      <c r="D34" s="34">
        <v>5</v>
      </c>
      <c r="E34" s="34">
        <v>1</v>
      </c>
      <c r="F34" s="35">
        <f t="shared" si="3"/>
        <v>1</v>
      </c>
      <c r="G34" s="35">
        <f t="shared" si="4"/>
        <v>0</v>
      </c>
      <c r="H34" s="35">
        <f t="shared" si="5"/>
        <v>0</v>
      </c>
      <c r="I34" s="35"/>
      <c r="J34" s="35"/>
      <c r="K34" s="35"/>
      <c r="L34" s="35"/>
      <c r="M34" s="35"/>
      <c r="N34" s="36" t="str">
        <f>A76</f>
        <v>Gabriele Abate</v>
      </c>
    </row>
    <row r="35" spans="1:14" ht="13.5" thickBot="1">
      <c r="A35" s="32" t="str">
        <f>A27</f>
        <v>Luca Zambello</v>
      </c>
      <c r="B35" s="32" t="str">
        <f>A29</f>
        <v>Eddie Monticelli</v>
      </c>
      <c r="C35" s="33"/>
      <c r="D35" s="34">
        <v>8</v>
      </c>
      <c r="E35" s="34">
        <v>2</v>
      </c>
      <c r="F35" s="35">
        <f t="shared" si="3"/>
        <v>1</v>
      </c>
      <c r="G35" s="35">
        <f t="shared" si="4"/>
        <v>0</v>
      </c>
      <c r="H35" s="35">
        <f t="shared" si="5"/>
        <v>0</v>
      </c>
      <c r="I35" s="35"/>
      <c r="J35" s="35"/>
      <c r="K35" s="35"/>
      <c r="L35" s="35"/>
      <c r="M35" s="35"/>
      <c r="N35" s="36" t="str">
        <f>open!$A$190</f>
        <v>Gabriele Silveri</v>
      </c>
    </row>
    <row r="36" spans="1:14" ht="13.5" thickBot="1">
      <c r="A36" s="32" t="str">
        <f>A28</f>
        <v>Antonio Peluso</v>
      </c>
      <c r="B36" s="32" t="str">
        <f>A30</f>
        <v>Matteo Lorenzon</v>
      </c>
      <c r="C36" s="33"/>
      <c r="D36" s="34">
        <v>4</v>
      </c>
      <c r="E36" s="34">
        <v>2</v>
      </c>
      <c r="F36" s="35">
        <f t="shared" si="3"/>
        <v>1</v>
      </c>
      <c r="G36" s="35">
        <f t="shared" si="4"/>
        <v>0</v>
      </c>
      <c r="H36" s="35">
        <f t="shared" si="5"/>
        <v>0</v>
      </c>
      <c r="I36" s="35"/>
      <c r="J36" s="35"/>
      <c r="K36" s="35"/>
      <c r="L36" s="35"/>
      <c r="M36" s="35"/>
      <c r="N36" s="36" t="str">
        <f>open!$A$191</f>
        <v>Enzo Giannarelli</v>
      </c>
    </row>
    <row r="37" spans="1:14" ht="13.5" thickBot="1">
      <c r="A37" s="32" t="str">
        <f>A27</f>
        <v>Luca Zambello</v>
      </c>
      <c r="B37" s="32" t="str">
        <f>A28</f>
        <v>Antonio Peluso</v>
      </c>
      <c r="C37" s="33"/>
      <c r="D37" s="34">
        <v>6</v>
      </c>
      <c r="E37" s="34">
        <v>3</v>
      </c>
      <c r="F37" s="35">
        <f t="shared" si="3"/>
        <v>1</v>
      </c>
      <c r="G37" s="35">
        <f t="shared" si="4"/>
        <v>0</v>
      </c>
      <c r="H37" s="35">
        <f t="shared" si="5"/>
        <v>0</v>
      </c>
      <c r="I37" s="35"/>
      <c r="J37" s="35"/>
      <c r="K37" s="35"/>
      <c r="L37" s="35"/>
      <c r="M37" s="35"/>
      <c r="N37" s="36" t="str">
        <f>A57</f>
        <v>Andi Oktisi</v>
      </c>
    </row>
    <row r="38" spans="1:14" ht="13.5" thickBot="1">
      <c r="A38" s="32" t="str">
        <f>A29</f>
        <v>Eddie Monticelli</v>
      </c>
      <c r="B38" s="32" t="str">
        <f>A31</f>
        <v>Marek Murgia</v>
      </c>
      <c r="C38" s="33"/>
      <c r="D38" s="34">
        <v>2</v>
      </c>
      <c r="E38" s="34">
        <v>1</v>
      </c>
      <c r="F38" s="35">
        <f t="shared" si="3"/>
        <v>1</v>
      </c>
      <c r="G38" s="35">
        <f t="shared" si="4"/>
        <v>0</v>
      </c>
      <c r="H38" s="35">
        <f t="shared" si="5"/>
        <v>0</v>
      </c>
      <c r="I38" s="35"/>
      <c r="J38" s="35"/>
      <c r="K38" s="35"/>
      <c r="L38" s="35"/>
      <c r="M38" s="35"/>
      <c r="N38" s="36" t="str">
        <f>A58</f>
        <v>Manuel Mastrantuono</v>
      </c>
    </row>
    <row r="39" spans="1:14" ht="13.5" thickBot="1">
      <c r="A39" s="32" t="str">
        <f>A28</f>
        <v>Antonio Peluso</v>
      </c>
      <c r="B39" s="32" t="str">
        <f>A29</f>
        <v>Eddie Monticelli</v>
      </c>
      <c r="C39" s="33"/>
      <c r="D39" s="34">
        <v>2</v>
      </c>
      <c r="E39" s="34">
        <v>0</v>
      </c>
      <c r="F39" s="35">
        <f t="shared" si="3"/>
        <v>1</v>
      </c>
      <c r="G39" s="35">
        <f t="shared" si="4"/>
        <v>0</v>
      </c>
      <c r="H39" s="35">
        <f t="shared" si="5"/>
        <v>0</v>
      </c>
      <c r="I39" s="35"/>
      <c r="J39" s="35"/>
      <c r="K39" s="35"/>
      <c r="L39" s="35"/>
      <c r="M39" s="35"/>
      <c r="N39" s="36" t="str">
        <f>A73</f>
        <v>Luca Battista</v>
      </c>
    </row>
    <row r="40" spans="1:14" ht="13.5" thickBot="1">
      <c r="A40" s="32" t="str">
        <f>A30</f>
        <v>Matteo Lorenzon</v>
      </c>
      <c r="B40" s="32" t="str">
        <f>A31</f>
        <v>Marek Murgia</v>
      </c>
      <c r="C40" s="33"/>
      <c r="D40" s="34">
        <v>5</v>
      </c>
      <c r="E40" s="34">
        <v>0</v>
      </c>
      <c r="F40" s="35">
        <f t="shared" si="3"/>
        <v>1</v>
      </c>
      <c r="G40" s="35">
        <f t="shared" si="4"/>
        <v>0</v>
      </c>
      <c r="H40" s="35">
        <f t="shared" si="5"/>
        <v>0</v>
      </c>
      <c r="I40" s="35"/>
      <c r="J40" s="35"/>
      <c r="K40" s="35"/>
      <c r="L40" s="35"/>
      <c r="M40" s="35"/>
      <c r="N40" s="36" t="str">
        <f>A74</f>
        <v>Simone Balbo</v>
      </c>
    </row>
    <row r="41" spans="1:14" ht="13.5" thickBot="1">
      <c r="A41" s="32" t="str">
        <f>A27</f>
        <v>Luca Zambello</v>
      </c>
      <c r="B41" s="32" t="str">
        <f>A31</f>
        <v>Marek Murgia</v>
      </c>
      <c r="C41" s="33"/>
      <c r="D41" s="34">
        <v>4</v>
      </c>
      <c r="E41" s="34">
        <v>0</v>
      </c>
      <c r="F41" s="35">
        <f t="shared" si="3"/>
        <v>1</v>
      </c>
      <c r="G41" s="35">
        <f t="shared" si="4"/>
        <v>0</v>
      </c>
      <c r="H41" s="35">
        <f t="shared" si="5"/>
        <v>0</v>
      </c>
      <c r="I41" s="35"/>
      <c r="J41" s="35"/>
      <c r="K41" s="35"/>
      <c r="L41" s="35"/>
      <c r="M41" s="35"/>
      <c r="N41" s="36" t="str">
        <f>A54</f>
        <v>Micael Caviglia</v>
      </c>
    </row>
    <row r="42" spans="1:14" ht="13.5" thickBot="1">
      <c r="A42" s="32" t="str">
        <f>A29</f>
        <v>Eddie Monticelli</v>
      </c>
      <c r="B42" s="32" t="str">
        <f>A30</f>
        <v>Matteo Lorenzon</v>
      </c>
      <c r="C42" s="33"/>
      <c r="D42" s="34">
        <v>2</v>
      </c>
      <c r="E42" s="34">
        <v>1</v>
      </c>
      <c r="F42" s="35">
        <f t="shared" si="3"/>
        <v>1</v>
      </c>
      <c r="G42" s="35">
        <f t="shared" si="4"/>
        <v>0</v>
      </c>
      <c r="H42" s="35">
        <f t="shared" si="5"/>
        <v>0</v>
      </c>
      <c r="I42" s="35"/>
      <c r="J42" s="35"/>
      <c r="K42" s="35"/>
      <c r="L42" s="35"/>
      <c r="M42" s="35"/>
      <c r="N42" s="36" t="str">
        <f>A55</f>
        <v>Lorenzo Gaia</v>
      </c>
    </row>
    <row r="43" spans="1:14" ht="12.75">
      <c r="A43" s="52"/>
      <c r="B43" s="52"/>
      <c r="C43" s="33"/>
      <c r="D43" s="37"/>
      <c r="E43" s="37"/>
      <c r="F43" s="35"/>
      <c r="G43" s="35"/>
      <c r="H43" s="35"/>
      <c r="I43" s="35"/>
      <c r="J43" s="35"/>
      <c r="K43" s="35"/>
      <c r="L43" s="35"/>
      <c r="M43" s="35"/>
      <c r="N43" s="20"/>
    </row>
    <row r="44" spans="1:14" ht="12.75">
      <c r="A44" s="52"/>
      <c r="B44" s="52"/>
      <c r="C44" s="33"/>
      <c r="D44" s="37"/>
      <c r="E44" s="37"/>
      <c r="F44" s="35"/>
      <c r="G44" s="35"/>
      <c r="H44" s="35"/>
      <c r="I44" s="35"/>
      <c r="J44" s="35"/>
      <c r="K44" s="35"/>
      <c r="L44" s="35"/>
      <c r="M44" s="35"/>
      <c r="N44" s="20"/>
    </row>
    <row r="45" spans="1:14" ht="12.75">
      <c r="A45" s="52"/>
      <c r="B45" s="52"/>
      <c r="C45" s="33"/>
      <c r="D45" s="37"/>
      <c r="E45" s="37"/>
      <c r="F45" s="35"/>
      <c r="G45" s="35"/>
      <c r="H45" s="35"/>
      <c r="I45" s="35"/>
      <c r="J45" s="35"/>
      <c r="K45" s="35"/>
      <c r="L45" s="35"/>
      <c r="M45" s="35"/>
      <c r="N45" s="20"/>
    </row>
    <row r="46" spans="1:14" ht="12.75">
      <c r="A46" s="52"/>
      <c r="B46" s="52"/>
      <c r="C46" s="33"/>
      <c r="D46" s="37"/>
      <c r="E46" s="37"/>
      <c r="F46" s="35"/>
      <c r="G46" s="35"/>
      <c r="H46" s="35"/>
      <c r="I46" s="35"/>
      <c r="J46" s="35"/>
      <c r="K46" s="35"/>
      <c r="L46" s="35"/>
      <c r="M46" s="35"/>
      <c r="N46" s="20"/>
    </row>
    <row r="47" spans="1:14" ht="12.75">
      <c r="A47" s="52"/>
      <c r="B47" s="52"/>
      <c r="C47" s="33"/>
      <c r="D47" s="37"/>
      <c r="E47" s="37"/>
      <c r="F47" s="35"/>
      <c r="G47" s="35"/>
      <c r="H47" s="35"/>
      <c r="I47" s="35"/>
      <c r="J47" s="35"/>
      <c r="K47" s="35"/>
      <c r="L47" s="35"/>
      <c r="M47" s="35"/>
      <c r="N47" s="20"/>
    </row>
    <row r="48" spans="1:14" ht="12.75">
      <c r="A48" s="52"/>
      <c r="B48" s="52"/>
      <c r="C48" s="33"/>
      <c r="D48" s="37"/>
      <c r="E48" s="37"/>
      <c r="F48" s="35"/>
      <c r="G48" s="35"/>
      <c r="H48" s="35"/>
      <c r="I48" s="35"/>
      <c r="J48" s="35"/>
      <c r="K48" s="35"/>
      <c r="L48" s="35"/>
      <c r="M48" s="35"/>
      <c r="N48" s="20"/>
    </row>
    <row r="49" spans="1:14" ht="12.75">
      <c r="A49" s="52"/>
      <c r="B49" s="52"/>
      <c r="C49" s="33"/>
      <c r="D49" s="37"/>
      <c r="E49" s="37"/>
      <c r="F49" s="35"/>
      <c r="G49" s="35"/>
      <c r="H49" s="35"/>
      <c r="I49" s="35"/>
      <c r="J49" s="35"/>
      <c r="K49" s="35"/>
      <c r="L49" s="35"/>
      <c r="M49" s="35"/>
      <c r="N49" s="20"/>
    </row>
    <row r="50" spans="1:14" ht="12.75">
      <c r="A50" s="52"/>
      <c r="B50" s="52"/>
      <c r="C50" s="33"/>
      <c r="D50" s="37"/>
      <c r="E50" s="37"/>
      <c r="F50" s="35"/>
      <c r="G50" s="35"/>
      <c r="H50" s="35"/>
      <c r="I50" s="35"/>
      <c r="J50" s="35"/>
      <c r="K50" s="35"/>
      <c r="L50" s="35"/>
      <c r="M50" s="35"/>
      <c r="N50" s="20"/>
    </row>
    <row r="52" spans="1:14" ht="19.5">
      <c r="A52" s="13" t="s">
        <v>44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</row>
    <row r="53" spans="1:14" ht="12.75">
      <c r="A53" s="15" t="s">
        <v>31</v>
      </c>
      <c r="B53" s="16"/>
      <c r="C53" s="17" t="s">
        <v>32</v>
      </c>
      <c r="D53" s="18" t="s">
        <v>33</v>
      </c>
      <c r="E53" s="18" t="s">
        <v>34</v>
      </c>
      <c r="F53" s="19" t="s">
        <v>35</v>
      </c>
      <c r="G53" s="19" t="s">
        <v>36</v>
      </c>
      <c r="H53" s="19" t="s">
        <v>37</v>
      </c>
      <c r="I53" s="18" t="s">
        <v>38</v>
      </c>
      <c r="J53" s="18" t="s">
        <v>39</v>
      </c>
      <c r="K53" s="18"/>
      <c r="L53" s="18"/>
      <c r="M53" s="18"/>
      <c r="N53" s="20"/>
    </row>
    <row r="54" spans="1:14" ht="12.75">
      <c r="A54" s="21" t="str">
        <f>iscritti!$C$147</f>
        <v>Micael Caviglia</v>
      </c>
      <c r="B54" s="20"/>
      <c r="C54" s="22">
        <f>E54*3+F54</f>
        <v>12</v>
      </c>
      <c r="D54" s="23">
        <f>SUM(E54:G54)</f>
        <v>4</v>
      </c>
      <c r="E54" s="23">
        <f>IF(D60&gt;E60,1,0)+IF(D62&gt;E62,1,0)+IF(D64&gt;E64,1,0)+IF(D68&gt;E68,1,0)</f>
        <v>4</v>
      </c>
      <c r="F54" s="23">
        <f>IF(D60="",0,IF(D60=E60,1,0))+IF(D62="",0,IF(D62=E62,1,0))+IF(D64="",0,IF(D64=E64,1,0))+IF(D68="",0,IF(D68=E68,1,0))</f>
        <v>0</v>
      </c>
      <c r="G54" s="23">
        <f>IF(D60&lt;E60,1,0)+IF(D62&lt;E62,1,0)+IF(D64&lt;E64,1,0)+IF(D68&lt;E68,1,0)</f>
        <v>0</v>
      </c>
      <c r="H54" s="24">
        <f>+D60+D62+D64+D68</f>
        <v>25</v>
      </c>
      <c r="I54" s="23">
        <f>+E60+E62+E64+E68</f>
        <v>2</v>
      </c>
      <c r="J54" s="23">
        <f>H54-I54</f>
        <v>23</v>
      </c>
      <c r="K54" s="25">
        <f>+C54+J54+H54</f>
        <v>60</v>
      </c>
      <c r="L54" s="25" t="str">
        <f>+A54</f>
        <v>Micael Caviglia</v>
      </c>
      <c r="M54" s="25">
        <f>LARGE(K54:K58,1)</f>
        <v>60</v>
      </c>
      <c r="N54" s="119" t="str">
        <f>IF(SUM(C54:C58)=0,"",VLOOKUP(M54,K54:L58,2,FALSE))</f>
        <v>Micael Caviglia</v>
      </c>
    </row>
    <row r="55" spans="1:14" ht="12.75">
      <c r="A55" s="21" t="str">
        <f>iscritti!$C$149</f>
        <v>Lorenzo Gaia</v>
      </c>
      <c r="B55" s="20"/>
      <c r="C55" s="22">
        <f>E55*3+F55</f>
        <v>9</v>
      </c>
      <c r="D55" s="23">
        <f>SUM(E55:G55)</f>
        <v>4</v>
      </c>
      <c r="E55" s="23">
        <f>IF(D61&gt;E61,1,0)+IF(D63&gt;E63,1,0)+IF(E64&gt;D64,1,0)+IF(D66&gt;E66,1,0)</f>
        <v>3</v>
      </c>
      <c r="F55" s="23">
        <f>IF(D61="",0,IF(D61=E61,1,0))+IF(D63="",0,IF(D63=E63,1,0))+IF(E64="",0,IF(E64=D64,1,0))+IF(D66="",0,IF(D66=E66,1,0))</f>
        <v>0</v>
      </c>
      <c r="G55" s="23">
        <f>IF(D61&lt;E61,1,0)+IF(D63&lt;E63,1,0)+IF(E64&lt;D64,1,0)+IF(D66&lt;E66,1,0)</f>
        <v>1</v>
      </c>
      <c r="H55" s="24">
        <f>+D61+D63+E64+D66</f>
        <v>14</v>
      </c>
      <c r="I55" s="23">
        <f>+E61+E63+D64+E66</f>
        <v>6</v>
      </c>
      <c r="J55" s="23">
        <f>H55-I55</f>
        <v>8</v>
      </c>
      <c r="K55" s="25">
        <f>+C55+J55+H55</f>
        <v>31</v>
      </c>
      <c r="L55" s="25" t="str">
        <f>+A55</f>
        <v>Lorenzo Gaia</v>
      </c>
      <c r="M55" s="25">
        <f>LARGE(K54:K58,2)</f>
        <v>31</v>
      </c>
      <c r="N55" s="119" t="str">
        <f>IF(SUM(C54:C58)=0,"",VLOOKUP(M55,K54:L58,2,FALSE))</f>
        <v>Lorenzo Gaia</v>
      </c>
    </row>
    <row r="56" spans="1:14" ht="12.75">
      <c r="A56" s="21" t="str">
        <f>iscritti!$C$153</f>
        <v>Pietro Scaduto</v>
      </c>
      <c r="B56" s="20"/>
      <c r="C56" s="22">
        <f>E56*3+F56</f>
        <v>6</v>
      </c>
      <c r="D56" s="23">
        <f>SUM(E56:G56)</f>
        <v>4</v>
      </c>
      <c r="E56" s="23">
        <f>IF(E62&gt;D62,1,0)+IF(D65&gt;E65,1,0)+IF(E66&gt;D66,1,0)+IF(D69&gt;E69,1,0)</f>
        <v>2</v>
      </c>
      <c r="F56" s="23">
        <f>IF(E62="",0,IF(E62=D62,1,0))+IF(D65="",0,IF(D65=E65,1,0))+IF(E66="",0,IF(E66=D66,1,0))+IF(D69="",0,IF(D69=E69,1,0))</f>
        <v>0</v>
      </c>
      <c r="G56" s="23">
        <f>IF(E62&lt;D62,1,0)+IF(D65&lt;E65,1,0)+IF(E66&lt;D66,1,0)+IF(D69&lt;E69,1,0)</f>
        <v>2</v>
      </c>
      <c r="H56" s="24">
        <f>+E62+D65+E66+D69</f>
        <v>7</v>
      </c>
      <c r="I56" s="23">
        <f>+D62+E65+D66+E69</f>
        <v>9</v>
      </c>
      <c r="J56" s="23">
        <f>H56-I56</f>
        <v>-2</v>
      </c>
      <c r="K56" s="25">
        <f>+C56+J56+H56</f>
        <v>11</v>
      </c>
      <c r="L56" s="25" t="str">
        <f>+A56</f>
        <v>Pietro Scaduto</v>
      </c>
      <c r="M56" s="25">
        <f>LARGE(K54:K58,3)</f>
        <v>11</v>
      </c>
      <c r="N56" s="119" t="str">
        <f>IF(SUM(C54:C58)=0,"",VLOOKUP(M56,K54:L58,2,FALSE))</f>
        <v>Pietro Scaduto</v>
      </c>
    </row>
    <row r="57" spans="1:14" ht="12.75">
      <c r="A57" s="21" t="str">
        <f>iscritti!$C$160</f>
        <v>Andi Oktisi</v>
      </c>
      <c r="B57" s="20"/>
      <c r="C57" s="22">
        <f>E57*3+F57</f>
        <v>0</v>
      </c>
      <c r="D57" s="23">
        <f>SUM(E57:G57)</f>
        <v>4</v>
      </c>
      <c r="E57" s="23">
        <f>IF(E60&gt;D60,1,0)+IF(E63&gt;D63,1,0)+IF(D67&gt;E67,1,0)+IF(E69&gt;D69,1,0)</f>
        <v>0</v>
      </c>
      <c r="F57" s="23">
        <f>IF(E60="",0,IF(E60=D60,1,0))+IF(E63="",0,IF(E63=D63,1,0))+IF(D67="",0,IF(D67=E67,1,0))+IF(E69="",0,IF(E69=D69,1,0))</f>
        <v>0</v>
      </c>
      <c r="G57" s="23">
        <f>IF(E60&lt;D60,1,0)+IF(E63&lt;D63,1,0)+IF(D67&lt;E67,1,0)+IF(E69&lt;D69,1,0)</f>
        <v>4</v>
      </c>
      <c r="H57" s="24">
        <f>+E60+E63+D67+E69</f>
        <v>0</v>
      </c>
      <c r="I57" s="23">
        <f>+D60+D63+E67+D69</f>
        <v>26</v>
      </c>
      <c r="J57" s="23">
        <f>H57-I57</f>
        <v>-26</v>
      </c>
      <c r="K57" s="25">
        <f>+C57+J57+H57</f>
        <v>-26</v>
      </c>
      <c r="L57" s="25" t="str">
        <f>+A57</f>
        <v>Andi Oktisi</v>
      </c>
      <c r="M57" s="25">
        <f>LARGE(K54:K58,4)</f>
        <v>1</v>
      </c>
      <c r="N57" s="119" t="str">
        <f>IF(SUM(C54:C58)=0,"",VLOOKUP(M57,K54:L58,2,FALSE))</f>
        <v>Manuel Mastrantuono</v>
      </c>
    </row>
    <row r="58" spans="1:14" ht="12.75">
      <c r="A58" s="21" t="str">
        <f>iscritti!$C$162</f>
        <v>Manuel Mastrantuono</v>
      </c>
      <c r="B58" s="20"/>
      <c r="C58" s="22">
        <f>E58*3+F58</f>
        <v>3</v>
      </c>
      <c r="D58" s="23">
        <f>SUM(E58:G58)</f>
        <v>4</v>
      </c>
      <c r="E58" s="23">
        <f>IF(E61&gt;D61,1,0)+IF(E65&gt;D65,1,0)+IF(E67&gt;D67,1,0)+IF(E68&gt;D68,1,0)</f>
        <v>1</v>
      </c>
      <c r="F58" s="23">
        <f>IF(E61="",0,IF(E61=D61,1,0))+IF(E65="",0,IF(E65=D65,1,0))+IF(E67="",0,IF(E67=D67,1,0))+IF(E68="",0,IF(E68=D68,1,0))</f>
        <v>0</v>
      </c>
      <c r="G58" s="23">
        <f>IF(E61&lt;D61,1,0)+IF(E65&lt;D65,1,0)+IF(E67&lt;D67,1,0)+IF(E68&lt;D68,1,0)</f>
        <v>3</v>
      </c>
      <c r="H58" s="24">
        <f>+E61+E65+E67+E68</f>
        <v>6</v>
      </c>
      <c r="I58" s="23">
        <f>+D60+D65+D67+D68</f>
        <v>14</v>
      </c>
      <c r="J58" s="23">
        <f>H58-I58</f>
        <v>-8</v>
      </c>
      <c r="K58" s="25">
        <f>+C58+J58+H58</f>
        <v>1</v>
      </c>
      <c r="L58" s="25" t="str">
        <f>+A58</f>
        <v>Manuel Mastrantuono</v>
      </c>
      <c r="M58" s="25">
        <f>LARGE(K54:K58,5)</f>
        <v>-26</v>
      </c>
      <c r="N58" s="119" t="str">
        <f>IF(SUM(C54:C58)=0,"",VLOOKUP(M58,K54:L58,2,FALSE))</f>
        <v>Andi Oktisi</v>
      </c>
    </row>
    <row r="59" spans="1:14" ht="13.5" thickBot="1">
      <c r="A59" s="16" t="s">
        <v>40</v>
      </c>
      <c r="B59" s="16"/>
      <c r="C59" s="18"/>
      <c r="D59" s="27" t="s">
        <v>41</v>
      </c>
      <c r="E59" s="28"/>
      <c r="F59" s="29"/>
      <c r="G59" s="30"/>
      <c r="H59" s="29"/>
      <c r="I59" s="18"/>
      <c r="J59" s="18"/>
      <c r="K59" s="18"/>
      <c r="L59" s="18"/>
      <c r="M59" s="18"/>
      <c r="N59" s="31" t="s">
        <v>42</v>
      </c>
    </row>
    <row r="60" spans="1:14" ht="13.5" thickBot="1">
      <c r="A60" s="32" t="str">
        <f>A54</f>
        <v>Micael Caviglia</v>
      </c>
      <c r="B60" s="32" t="str">
        <f>A57</f>
        <v>Andi Oktisi</v>
      </c>
      <c r="C60" s="33"/>
      <c r="D60" s="34">
        <v>8</v>
      </c>
      <c r="E60" s="34">
        <v>0</v>
      </c>
      <c r="F60" s="35">
        <f aca="true" t="shared" si="6" ref="F60:F69">IF(D60&gt;E60,1,0)</f>
        <v>1</v>
      </c>
      <c r="G60" s="35">
        <f aca="true" t="shared" si="7" ref="G60:G69">IF(D60=E60,1,0)</f>
        <v>0</v>
      </c>
      <c r="H60" s="35">
        <f aca="true" t="shared" si="8" ref="H60:H69">IF(D60&lt;E60,1,0)</f>
        <v>0</v>
      </c>
      <c r="I60" s="35"/>
      <c r="J60" s="35"/>
      <c r="K60" s="35"/>
      <c r="L60" s="35"/>
      <c r="M60" s="35"/>
      <c r="N60" s="36" t="str">
        <f>A77</f>
        <v>Mattia Rajna</v>
      </c>
    </row>
    <row r="61" spans="1:14" ht="13.5" thickBot="1">
      <c r="A61" s="32" t="str">
        <f>A55</f>
        <v>Lorenzo Gaia</v>
      </c>
      <c r="B61" s="32" t="str">
        <f>A58</f>
        <v>Manuel Mastrantuono</v>
      </c>
      <c r="C61" s="33"/>
      <c r="D61" s="34">
        <v>3</v>
      </c>
      <c r="E61" s="34">
        <v>0</v>
      </c>
      <c r="F61" s="35">
        <f t="shared" si="6"/>
        <v>1</v>
      </c>
      <c r="G61" s="35">
        <f t="shared" si="7"/>
        <v>0</v>
      </c>
      <c r="H61" s="35">
        <f t="shared" si="8"/>
        <v>0</v>
      </c>
      <c r="I61" s="35"/>
      <c r="J61" s="35"/>
      <c r="K61" s="35"/>
      <c r="L61" s="35"/>
      <c r="M61" s="35"/>
      <c r="N61" s="36" t="str">
        <f>A78</f>
        <v>Antonio Fucci</v>
      </c>
    </row>
    <row r="62" spans="1:14" ht="13.5" thickBot="1">
      <c r="A62" s="32" t="str">
        <f>A54</f>
        <v>Micael Caviglia</v>
      </c>
      <c r="B62" s="32" t="str">
        <f>A56</f>
        <v>Pietro Scaduto</v>
      </c>
      <c r="C62" s="33"/>
      <c r="D62" s="34">
        <v>7</v>
      </c>
      <c r="E62" s="34">
        <v>0</v>
      </c>
      <c r="F62" s="35">
        <f t="shared" si="6"/>
        <v>1</v>
      </c>
      <c r="G62" s="35">
        <f t="shared" si="7"/>
        <v>0</v>
      </c>
      <c r="H62" s="35">
        <f t="shared" si="8"/>
        <v>0</v>
      </c>
      <c r="I62" s="35"/>
      <c r="J62" s="35"/>
      <c r="K62" s="35"/>
      <c r="L62" s="35"/>
      <c r="M62" s="35"/>
      <c r="N62" s="36" t="str">
        <f>veterani!$A$47</f>
        <v>Umberto Battista</v>
      </c>
    </row>
    <row r="63" spans="1:14" ht="13.5" thickBot="1">
      <c r="A63" s="32" t="str">
        <f>A55</f>
        <v>Lorenzo Gaia</v>
      </c>
      <c r="B63" s="32" t="str">
        <f>A57</f>
        <v>Andi Oktisi</v>
      </c>
      <c r="C63" s="33"/>
      <c r="D63" s="34">
        <v>8</v>
      </c>
      <c r="E63" s="34">
        <v>0</v>
      </c>
      <c r="F63" s="35">
        <f t="shared" si="6"/>
        <v>1</v>
      </c>
      <c r="G63" s="35">
        <f t="shared" si="7"/>
        <v>0</v>
      </c>
      <c r="H63" s="35">
        <f t="shared" si="8"/>
        <v>0</v>
      </c>
      <c r="I63" s="35"/>
      <c r="J63" s="35"/>
      <c r="K63" s="35"/>
      <c r="L63" s="35"/>
      <c r="M63" s="35"/>
      <c r="N63" s="36" t="str">
        <f>veterani!$A$48</f>
        <v>Davide Lazzari</v>
      </c>
    </row>
    <row r="64" spans="1:14" ht="13.5" thickBot="1">
      <c r="A64" s="32" t="str">
        <f>A54</f>
        <v>Micael Caviglia</v>
      </c>
      <c r="B64" s="32" t="str">
        <f>A55</f>
        <v>Lorenzo Gaia</v>
      </c>
      <c r="C64" s="33"/>
      <c r="D64" s="34">
        <v>5</v>
      </c>
      <c r="E64" s="34">
        <v>1</v>
      </c>
      <c r="F64" s="35">
        <f t="shared" si="6"/>
        <v>1</v>
      </c>
      <c r="G64" s="35">
        <f t="shared" si="7"/>
        <v>0</v>
      </c>
      <c r="H64" s="35">
        <f t="shared" si="8"/>
        <v>0</v>
      </c>
      <c r="I64" s="35"/>
      <c r="J64" s="35"/>
      <c r="K64" s="35"/>
      <c r="L64" s="35"/>
      <c r="M64" s="35"/>
      <c r="N64" s="36" t="str">
        <f>A11</f>
        <v>Andrea Ciccarelli</v>
      </c>
    </row>
    <row r="65" spans="1:14" ht="13.5" thickBot="1">
      <c r="A65" s="32" t="str">
        <f>A56</f>
        <v>Pietro Scaduto</v>
      </c>
      <c r="B65" s="32" t="str">
        <f>A58</f>
        <v>Manuel Mastrantuono</v>
      </c>
      <c r="C65" s="33"/>
      <c r="D65" s="34">
        <v>1</v>
      </c>
      <c r="E65" s="34">
        <v>0</v>
      </c>
      <c r="F65" s="35">
        <f t="shared" si="6"/>
        <v>1</v>
      </c>
      <c r="G65" s="35">
        <f t="shared" si="7"/>
        <v>0</v>
      </c>
      <c r="H65" s="35">
        <f t="shared" si="8"/>
        <v>0</v>
      </c>
      <c r="I65" s="35"/>
      <c r="J65" s="35"/>
      <c r="K65" s="35"/>
      <c r="L65" s="35"/>
      <c r="M65" s="35"/>
      <c r="N65" s="36" t="str">
        <f>A12</f>
        <v>Luigi Di Vito</v>
      </c>
    </row>
    <row r="66" spans="1:14" ht="13.5" thickBot="1">
      <c r="A66" s="32" t="str">
        <f>A55</f>
        <v>Lorenzo Gaia</v>
      </c>
      <c r="B66" s="32" t="str">
        <f>A56</f>
        <v>Pietro Scaduto</v>
      </c>
      <c r="C66" s="33"/>
      <c r="D66" s="34">
        <v>2</v>
      </c>
      <c r="E66" s="34">
        <v>1</v>
      </c>
      <c r="F66" s="35">
        <f t="shared" si="6"/>
        <v>1</v>
      </c>
      <c r="G66" s="35">
        <f t="shared" si="7"/>
        <v>0</v>
      </c>
      <c r="H66" s="35">
        <f t="shared" si="8"/>
        <v>0</v>
      </c>
      <c r="I66" s="35"/>
      <c r="J66" s="35"/>
      <c r="K66" s="35"/>
      <c r="L66" s="35"/>
      <c r="M66" s="35"/>
      <c r="N66" s="36" t="str">
        <f>A30</f>
        <v>Matteo Lorenzon</v>
      </c>
    </row>
    <row r="67" spans="1:14" ht="13.5" thickBot="1">
      <c r="A67" s="32" t="str">
        <f>A57</f>
        <v>Andi Oktisi</v>
      </c>
      <c r="B67" s="32" t="str">
        <f>A58</f>
        <v>Manuel Mastrantuono</v>
      </c>
      <c r="C67" s="33"/>
      <c r="D67" s="34">
        <v>0</v>
      </c>
      <c r="E67" s="34">
        <v>5</v>
      </c>
      <c r="F67" s="35">
        <f t="shared" si="6"/>
        <v>0</v>
      </c>
      <c r="G67" s="35">
        <f t="shared" si="7"/>
        <v>0</v>
      </c>
      <c r="H67" s="35">
        <f t="shared" si="8"/>
        <v>1</v>
      </c>
      <c r="I67" s="35"/>
      <c r="J67" s="35"/>
      <c r="K67" s="35"/>
      <c r="L67" s="35"/>
      <c r="M67" s="35"/>
      <c r="N67" s="36" t="str">
        <f>A31</f>
        <v>Marek Murgia</v>
      </c>
    </row>
    <row r="68" spans="1:14" ht="13.5" thickBot="1">
      <c r="A68" s="32" t="str">
        <f>A54</f>
        <v>Micael Caviglia</v>
      </c>
      <c r="B68" s="32" t="str">
        <f>A58</f>
        <v>Manuel Mastrantuono</v>
      </c>
      <c r="C68" s="33"/>
      <c r="D68" s="34">
        <v>5</v>
      </c>
      <c r="E68" s="34">
        <v>1</v>
      </c>
      <c r="F68" s="35">
        <f t="shared" si="6"/>
        <v>1</v>
      </c>
      <c r="G68" s="35">
        <f t="shared" si="7"/>
        <v>0</v>
      </c>
      <c r="H68" s="35">
        <f t="shared" si="8"/>
        <v>0</v>
      </c>
      <c r="I68" s="35"/>
      <c r="J68" s="35"/>
      <c r="K68" s="35"/>
      <c r="L68" s="35"/>
      <c r="M68" s="35"/>
      <c r="N68" s="36" t="str">
        <f>A75</f>
        <v>Luca Colangelo</v>
      </c>
    </row>
    <row r="69" spans="1:14" ht="13.5" thickBot="1">
      <c r="A69" s="32" t="str">
        <f>A56</f>
        <v>Pietro Scaduto</v>
      </c>
      <c r="B69" s="32" t="str">
        <f>A57</f>
        <v>Andi Oktisi</v>
      </c>
      <c r="C69" s="33"/>
      <c r="D69" s="34">
        <v>5</v>
      </c>
      <c r="E69" s="34">
        <v>0</v>
      </c>
      <c r="F69" s="35">
        <f t="shared" si="6"/>
        <v>1</v>
      </c>
      <c r="G69" s="35">
        <f t="shared" si="7"/>
        <v>0</v>
      </c>
      <c r="H69" s="35">
        <f t="shared" si="8"/>
        <v>0</v>
      </c>
      <c r="I69" s="35"/>
      <c r="J69" s="35"/>
      <c r="K69" s="35"/>
      <c r="L69" s="35"/>
      <c r="M69" s="35"/>
      <c r="N69" s="36" t="str">
        <f>A76</f>
        <v>Gabriele Abate</v>
      </c>
    </row>
    <row r="70" spans="1:14" ht="12.75">
      <c r="A70" s="38"/>
      <c r="B70" s="39"/>
      <c r="C70" s="40"/>
      <c r="D70" s="41"/>
      <c r="E70" s="41"/>
      <c r="F70" s="42"/>
      <c r="G70" s="42"/>
      <c r="H70" s="43"/>
      <c r="I70" s="40"/>
      <c r="J70" s="40"/>
      <c r="K70" s="40"/>
      <c r="L70" s="40"/>
      <c r="M70" s="40"/>
      <c r="N70" s="39"/>
    </row>
    <row r="71" spans="1:14" ht="19.5">
      <c r="A71" s="44" t="s">
        <v>45</v>
      </c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</row>
    <row r="72" spans="1:14" ht="12.75">
      <c r="A72" s="46" t="s">
        <v>31</v>
      </c>
      <c r="B72" s="47"/>
      <c r="C72" s="48" t="s">
        <v>32</v>
      </c>
      <c r="D72" s="49" t="s">
        <v>33</v>
      </c>
      <c r="E72" s="49" t="s">
        <v>34</v>
      </c>
      <c r="F72" s="50" t="s">
        <v>35</v>
      </c>
      <c r="G72" s="50" t="s">
        <v>36</v>
      </c>
      <c r="H72" s="50" t="s">
        <v>37</v>
      </c>
      <c r="I72" s="49" t="s">
        <v>38</v>
      </c>
      <c r="J72" s="49" t="s">
        <v>39</v>
      </c>
      <c r="K72" s="49"/>
      <c r="L72" s="49"/>
      <c r="M72" s="49"/>
      <c r="N72" s="51"/>
    </row>
    <row r="73" spans="1:14" ht="12.75">
      <c r="A73" s="21" t="str">
        <f>iscritti!$C$148</f>
        <v>Luca Battista</v>
      </c>
      <c r="B73" s="20"/>
      <c r="C73" s="22">
        <f aca="true" t="shared" si="9" ref="C73:C78">E73*3+F73</f>
        <v>15</v>
      </c>
      <c r="D73" s="23">
        <f aca="true" t="shared" si="10" ref="D73:D78">SUM(E73:G73)</f>
        <v>5</v>
      </c>
      <c r="E73" s="23">
        <f>IF(D80&gt;E80,1,0)+IF(D83&gt;E83,1,0)+IF(D86&gt;E86,1,0)+IF(D89&gt;E89,1,0)+IF(D92&gt;E92,1,0)</f>
        <v>5</v>
      </c>
      <c r="F73" s="23">
        <f>IF(D80="",0,IF(D80=E80,1,0))+IF(D83="",0,IF(D83=E83,1,0))+IF(D86="",0,IF(D86=E86,1,0))+IF(D89="",0,IF(D89=E89,1,0))+IF(D92="",0,IF(D92=E92,1,0))</f>
        <v>0</v>
      </c>
      <c r="G73" s="23">
        <f>IF(D80&lt;E80,1,0)+IF(D83&lt;E83,1,0)+IF(D86&lt;E86,1,0)+IF(D89&lt;E89,1,0)+IF(D92&lt;E92,1,0)</f>
        <v>0</v>
      </c>
      <c r="H73" s="24">
        <f>+D80+D83+D86+D89+D92</f>
        <v>30</v>
      </c>
      <c r="I73" s="23">
        <f>+E80+E83+E86+E89+E92</f>
        <v>5</v>
      </c>
      <c r="J73" s="23">
        <f aca="true" t="shared" si="11" ref="J73:J78">H73-I73</f>
        <v>25</v>
      </c>
      <c r="K73" s="25">
        <f aca="true" t="shared" si="12" ref="K73:K78">+C73+J73+H73</f>
        <v>70</v>
      </c>
      <c r="L73" s="25" t="str">
        <f aca="true" t="shared" si="13" ref="L73:L78">+A73</f>
        <v>Luca Battista</v>
      </c>
      <c r="M73" s="25">
        <f>LARGE(K73:K78,1)</f>
        <v>70</v>
      </c>
      <c r="N73" s="119" t="str">
        <f>IF(SUM(C73:C78)=0,"",VLOOKUP(M73,K73:L78,2,FALSE))</f>
        <v>Luca Battista</v>
      </c>
    </row>
    <row r="74" spans="1:14" ht="12.75">
      <c r="A74" s="21" t="str">
        <f>iscritti!$C$151</f>
        <v>Simone Balbo</v>
      </c>
      <c r="B74" s="20"/>
      <c r="C74" s="22">
        <f t="shared" si="9"/>
        <v>9</v>
      </c>
      <c r="D74" s="23">
        <f t="shared" si="10"/>
        <v>5</v>
      </c>
      <c r="E74" s="23">
        <f>IF(D81&gt;E81,1,0)+IF(D84&gt;E84,1,0)+IF(E86&gt;D86,1,0)+IF(D90&gt;E90,1,0)+IF(D93&gt;E93,1,0)</f>
        <v>3</v>
      </c>
      <c r="F74" s="23">
        <f>IF(D81="",0,IF(D81=E81,1,0))+IF(D84="",0,IF(D84=E84,1,0))+IF(D86="",0,IF(D86=E86,1,0))+IF(D90="",0,IF(D90=E90,1,0))+IF(D93="",0,IF(D93=E93,1,0))</f>
        <v>0</v>
      </c>
      <c r="G74" s="23">
        <f>IF(D81&lt;E81,1,0)+IF(D84&lt;E84,1,0)+IF(E86&lt;D86,1,0)+IF(D90&lt;E90,1,0)+IF(D93&lt;E93,1,0)</f>
        <v>2</v>
      </c>
      <c r="H74" s="24">
        <f>+D81+D84+E86+D90+D93</f>
        <v>13</v>
      </c>
      <c r="I74" s="23">
        <f>+E81+E84+D86+E90+E93</f>
        <v>8</v>
      </c>
      <c r="J74" s="23">
        <f t="shared" si="11"/>
        <v>5</v>
      </c>
      <c r="K74" s="25">
        <f t="shared" si="12"/>
        <v>27</v>
      </c>
      <c r="L74" s="25" t="str">
        <f t="shared" si="13"/>
        <v>Simone Balbo</v>
      </c>
      <c r="M74" s="25">
        <f>LARGE(K73:K78,2)</f>
        <v>41</v>
      </c>
      <c r="N74" s="119" t="str">
        <f>IF(SUM(C73:C78)=0,"",VLOOKUP(M74,K73:L78,2,FALSE))</f>
        <v>Luca Colangelo</v>
      </c>
    </row>
    <row r="75" spans="1:14" ht="12.75">
      <c r="A75" s="21" t="str">
        <f>iscritti!$C$155</f>
        <v>Luca Colangelo</v>
      </c>
      <c r="B75" s="20"/>
      <c r="C75" s="22">
        <f t="shared" si="9"/>
        <v>12</v>
      </c>
      <c r="D75" s="23">
        <f t="shared" si="10"/>
        <v>5</v>
      </c>
      <c r="E75" s="23">
        <f>IF(D82&gt;E82,1,0)+IF(D85&gt;E85,1,0)+IF(D87&gt;E87,1,0)+IF(E90&gt;D90,1,0)+IF(E92&gt;D92,1,0)</f>
        <v>4</v>
      </c>
      <c r="F75" s="23">
        <f>IF(D82="",0,IF(D82=E82,1,0))+IF(D85="",0,IF(D85=E85,1,0))+IF(D87="",0,IF(D87=E87,1,0))+IF(D90="",0,IF(D90=E90,1,0))+IF(D92="",0,IF(D92=E92,1,0))</f>
        <v>0</v>
      </c>
      <c r="G75" s="23">
        <f>IF(D82&lt;E82,1,0)+IF(D85&lt;E85,1,0)+IF(D87&lt;E87,1,0)+IF(E90&lt;D90,1,0)+IF(E92&lt;D92,1,0)</f>
        <v>1</v>
      </c>
      <c r="H75" s="24">
        <f>+D82+D85+D87+E90+E92</f>
        <v>20</v>
      </c>
      <c r="I75" s="23">
        <f>+E82+E85+E87+D90+D92</f>
        <v>11</v>
      </c>
      <c r="J75" s="23">
        <f t="shared" si="11"/>
        <v>9</v>
      </c>
      <c r="K75" s="25">
        <f t="shared" si="12"/>
        <v>41</v>
      </c>
      <c r="L75" s="25" t="str">
        <f t="shared" si="13"/>
        <v>Luca Colangelo</v>
      </c>
      <c r="M75" s="25">
        <f>LARGE(K73:K78,3)</f>
        <v>27</v>
      </c>
      <c r="N75" s="119" t="str">
        <f>IF(SUM(C73:C78)=0,"",VLOOKUP(M75,K73:L78,2,FALSE))</f>
        <v>Simone Balbo</v>
      </c>
    </row>
    <row r="76" spans="1:14" ht="12.75">
      <c r="A76" s="21" t="str">
        <f>iscritti!$C$158</f>
        <v>Gabriele Abate</v>
      </c>
      <c r="B76" s="20"/>
      <c r="C76" s="22">
        <f t="shared" si="9"/>
        <v>4</v>
      </c>
      <c r="D76" s="23">
        <f t="shared" si="10"/>
        <v>5</v>
      </c>
      <c r="E76" s="23">
        <f>IF(E80&gt;D80,1,0)+IF(E85&gt;D85,1,0)+IF(D88&gt;E88,1,0)+IF(D91&gt;E91,1,0)+IF(E93&gt;D93,1,0)</f>
        <v>1</v>
      </c>
      <c r="F76" s="23">
        <f>IF(D80="",0,IF(D80=E80,1,0))+IF(D85="",0,IF(D85=E85,1,0))+IF(D88="",0,IF(D88=E88,1,0))+IF(D91="",0,IF(D91=E91,1,0))+IF(D93="",0,IF(D93=E93,1,0))</f>
        <v>1</v>
      </c>
      <c r="G76" s="23">
        <f>IF(E80&lt;D80,1,0)+IF(E85&lt;D85,1,0)+IF(D88&lt;E88,1,0)+IF(D91&lt;E91,1,0)+IF(E93&lt;D93,1,0)</f>
        <v>3</v>
      </c>
      <c r="H76" s="24">
        <f>+E80+E85+D88+D91+E93</f>
        <v>7</v>
      </c>
      <c r="I76" s="23">
        <f>+D80+D85+E88+E91+D93</f>
        <v>13</v>
      </c>
      <c r="J76" s="23">
        <f t="shared" si="11"/>
        <v>-6</v>
      </c>
      <c r="K76" s="25">
        <f t="shared" si="12"/>
        <v>5</v>
      </c>
      <c r="L76" s="25" t="str">
        <f t="shared" si="13"/>
        <v>Gabriele Abate</v>
      </c>
      <c r="M76" s="25">
        <f>LARGE(K73:K78,4)</f>
        <v>5</v>
      </c>
      <c r="N76" s="119" t="str">
        <f>IF(SUM(C73:C78)=0,"",VLOOKUP(M76,K73:L78,2,FALSE))</f>
        <v>Gabriele Abate</v>
      </c>
    </row>
    <row r="77" spans="1:14" ht="12.75">
      <c r="A77" s="21" t="str">
        <f>iscritti!$C$163</f>
        <v>Mattia Rajna</v>
      </c>
      <c r="B77" s="20"/>
      <c r="C77" s="22">
        <f t="shared" si="9"/>
        <v>0</v>
      </c>
      <c r="D77" s="23">
        <f t="shared" si="10"/>
        <v>5</v>
      </c>
      <c r="E77" s="23">
        <f>IF(E81&gt;D81,1,0)+IF(E83&gt;D83,1,0)+IF(E87&gt;D87,1,0)+IF(E91&gt;D91,1,0)+IF(D94&gt;E94,1,0)</f>
        <v>0</v>
      </c>
      <c r="F77" s="23">
        <f>IF(D81="",0,IF(D81=E81,1,0))+IF(D83="",0,IF(D83=E83,1,0))+IF(D87="",0,IF(D87=E87,1,0))+IF(D91="",0,IF(D91=E91,1,0))+IF(D94="",0,IF(D94=E94,1,0))</f>
        <v>0</v>
      </c>
      <c r="G77" s="23">
        <f>IF(E81&lt;D81,1,0)+IF(E83&lt;D83,1,0)+IF(E87&lt;D87,1,0)+IF(E91&lt;D91,1,0)+IF(D94&lt;E94,1,0)</f>
        <v>5</v>
      </c>
      <c r="H77" s="24">
        <f>+E81+E83+E87+E91+D94</f>
        <v>3</v>
      </c>
      <c r="I77" s="23">
        <f>+D80+D83+D87+D91+E94</f>
        <v>23</v>
      </c>
      <c r="J77" s="23">
        <f t="shared" si="11"/>
        <v>-20</v>
      </c>
      <c r="K77" s="25">
        <f t="shared" si="12"/>
        <v>-17</v>
      </c>
      <c r="L77" s="25" t="str">
        <f t="shared" si="13"/>
        <v>Mattia Rajna</v>
      </c>
      <c r="M77" s="25">
        <f>LARGE(K73:K78,5)</f>
        <v>-6</v>
      </c>
      <c r="N77" s="119" t="str">
        <f>IF(SUM(C73:C78)=0,"",VLOOKUP(M77,K73:L78,2,FALSE))</f>
        <v>Antonio Fucci</v>
      </c>
    </row>
    <row r="78" spans="1:14" ht="12.75">
      <c r="A78" s="21" t="str">
        <f>iscritti!$C$165</f>
        <v>Antonio Fucci</v>
      </c>
      <c r="B78" s="20"/>
      <c r="C78" s="22">
        <f t="shared" si="9"/>
        <v>4</v>
      </c>
      <c r="D78" s="23">
        <f t="shared" si="10"/>
        <v>5</v>
      </c>
      <c r="E78" s="23">
        <f>IF(E82&gt;D82,1,0)+IF(E84&gt;D84,1,0)+IF(E88&gt;D88,1,0)+IF(E89&gt;D89,1,0)+IF(E94&gt;D94,1,0)</f>
        <v>1</v>
      </c>
      <c r="F78" s="23">
        <f>IF(D82="",0,IF(D82=E82,1,0))+IF(D84="",0,IF(D84=E84,1,0))+IF(D88="",0,IF(D88=E88,1,0))+IF(D89="",0,IF(D89=E89,1,0))+IF(D94="",0,IF(D94=E94,1,0))</f>
        <v>1</v>
      </c>
      <c r="G78" s="23">
        <f>IF(E82&lt;D82,1,0)+IF(E84&lt;D84,1,0)+IF(E88&lt;D88,1,0)+IF(E89&lt;D89,1,0)+IF(E94&lt;D94,1,0)</f>
        <v>3</v>
      </c>
      <c r="H78" s="24">
        <f>+E82+E84+E88+E89+E94</f>
        <v>4</v>
      </c>
      <c r="I78" s="23">
        <f>+D82+D84+D88+D89+D94</f>
        <v>18</v>
      </c>
      <c r="J78" s="23">
        <f t="shared" si="11"/>
        <v>-14</v>
      </c>
      <c r="K78" s="25">
        <f t="shared" si="12"/>
        <v>-6</v>
      </c>
      <c r="L78" s="25" t="str">
        <f t="shared" si="13"/>
        <v>Antonio Fucci</v>
      </c>
      <c r="M78" s="25">
        <f>LARGE(K73:K78,6)</f>
        <v>-17</v>
      </c>
      <c r="N78" s="119" t="str">
        <f>IF(SUM(C73:C78)=0,"",VLOOKUP(M78,K73:L78,2,FALSE))</f>
        <v>Mattia Rajna</v>
      </c>
    </row>
    <row r="79" spans="1:14" ht="13.5" thickBot="1">
      <c r="A79" s="16" t="s">
        <v>40</v>
      </c>
      <c r="B79" s="16"/>
      <c r="C79" s="18"/>
      <c r="D79" s="27" t="s">
        <v>41</v>
      </c>
      <c r="E79" s="28"/>
      <c r="F79" s="29"/>
      <c r="G79" s="30"/>
      <c r="H79" s="29"/>
      <c r="I79" s="18"/>
      <c r="J79" s="18"/>
      <c r="K79" s="18"/>
      <c r="L79" s="18"/>
      <c r="M79" s="18"/>
      <c r="N79" s="31" t="s">
        <v>42</v>
      </c>
    </row>
    <row r="80" spans="1:14" ht="13.5" thickBot="1">
      <c r="A80" s="32" t="str">
        <f>A73</f>
        <v>Luca Battista</v>
      </c>
      <c r="B80" s="32" t="str">
        <f>A76</f>
        <v>Gabriele Abate</v>
      </c>
      <c r="C80" s="33"/>
      <c r="D80" s="34">
        <v>5</v>
      </c>
      <c r="E80" s="34">
        <v>0</v>
      </c>
      <c r="F80" s="35">
        <f aca="true" t="shared" si="14" ref="F80:F94">IF(D80&gt;E80,1,0)</f>
        <v>1</v>
      </c>
      <c r="G80" s="35">
        <f aca="true" t="shared" si="15" ref="G80:G94">IF(D80=E80,1,0)</f>
        <v>0</v>
      </c>
      <c r="H80" s="35">
        <f aca="true" t="shared" si="16" ref="H80:H94">IF(D80&lt;E80,1,0)</f>
        <v>0</v>
      </c>
      <c r="I80" s="35"/>
      <c r="J80" s="35"/>
      <c r="K80" s="35"/>
      <c r="L80" s="35"/>
      <c r="M80" s="35"/>
      <c r="N80" s="36" t="str">
        <f>A27</f>
        <v>Luca Zambello</v>
      </c>
    </row>
    <row r="81" spans="1:14" ht="13.5" thickBot="1">
      <c r="A81" s="32" t="str">
        <f>A74</f>
        <v>Simone Balbo</v>
      </c>
      <c r="B81" s="32" t="str">
        <f>A77</f>
        <v>Mattia Rajna</v>
      </c>
      <c r="C81" s="33"/>
      <c r="D81" s="34">
        <v>4</v>
      </c>
      <c r="E81" s="34">
        <v>0</v>
      </c>
      <c r="F81" s="35">
        <f t="shared" si="14"/>
        <v>1</v>
      </c>
      <c r="G81" s="35">
        <f t="shared" si="15"/>
        <v>0</v>
      </c>
      <c r="H81" s="35">
        <f t="shared" si="16"/>
        <v>0</v>
      </c>
      <c r="I81" s="35"/>
      <c r="J81" s="35"/>
      <c r="K81" s="35"/>
      <c r="L81" s="35"/>
      <c r="M81" s="35"/>
      <c r="N81" s="36" t="str">
        <f>A28</f>
        <v>Antonio Peluso</v>
      </c>
    </row>
    <row r="82" spans="1:14" ht="13.5" thickBot="1">
      <c r="A82" s="32" t="str">
        <f>A75</f>
        <v>Luca Colangelo</v>
      </c>
      <c r="B82" s="32" t="str">
        <f>A78</f>
        <v>Antonio Fucci</v>
      </c>
      <c r="C82" s="33"/>
      <c r="D82" s="34">
        <v>5</v>
      </c>
      <c r="E82" s="34">
        <v>0</v>
      </c>
      <c r="F82" s="35">
        <f t="shared" si="14"/>
        <v>1</v>
      </c>
      <c r="G82" s="35">
        <f t="shared" si="15"/>
        <v>0</v>
      </c>
      <c r="H82" s="35">
        <f t="shared" si="16"/>
        <v>0</v>
      </c>
      <c r="I82" s="35"/>
      <c r="J82" s="35"/>
      <c r="K82" s="35"/>
      <c r="L82" s="35"/>
      <c r="M82" s="35"/>
      <c r="N82" s="36" t="str">
        <f>A29</f>
        <v>Eddie Monticelli</v>
      </c>
    </row>
    <row r="83" spans="1:14" ht="13.5" thickBot="1">
      <c r="A83" s="32" t="str">
        <f>A73</f>
        <v>Luca Battista</v>
      </c>
      <c r="B83" s="32" t="str">
        <f>A77</f>
        <v>Mattia Rajna</v>
      </c>
      <c r="C83" s="33"/>
      <c r="D83" s="34">
        <v>7</v>
      </c>
      <c r="E83" s="34">
        <v>1</v>
      </c>
      <c r="F83" s="35">
        <f t="shared" si="14"/>
        <v>1</v>
      </c>
      <c r="G83" s="35">
        <f t="shared" si="15"/>
        <v>0</v>
      </c>
      <c r="H83" s="35">
        <f t="shared" si="16"/>
        <v>0</v>
      </c>
      <c r="I83" s="35"/>
      <c r="J83" s="35"/>
      <c r="K83" s="35"/>
      <c r="L83" s="35"/>
      <c r="M83" s="35"/>
      <c r="N83" s="36" t="str">
        <f>A8</f>
        <v>Emanuele Lo Cascio</v>
      </c>
    </row>
    <row r="84" spans="1:14" ht="13.5" thickBot="1">
      <c r="A84" s="32" t="str">
        <f>A74</f>
        <v>Simone Balbo</v>
      </c>
      <c r="B84" s="32" t="str">
        <f>A78</f>
        <v>Antonio Fucci</v>
      </c>
      <c r="C84" s="33"/>
      <c r="D84" s="34">
        <v>5</v>
      </c>
      <c r="E84" s="34">
        <v>0</v>
      </c>
      <c r="F84" s="35">
        <f t="shared" si="14"/>
        <v>1</v>
      </c>
      <c r="G84" s="35">
        <f t="shared" si="15"/>
        <v>0</v>
      </c>
      <c r="H84" s="35">
        <f t="shared" si="16"/>
        <v>0</v>
      </c>
      <c r="I84" s="35"/>
      <c r="J84" s="35"/>
      <c r="K84" s="35"/>
      <c r="L84" s="35"/>
      <c r="M84" s="35"/>
      <c r="N84" s="36" t="str">
        <f>A9</f>
        <v>Federico Solari</v>
      </c>
    </row>
    <row r="85" spans="1:14" ht="13.5" thickBot="1">
      <c r="A85" s="32" t="str">
        <f>A75</f>
        <v>Luca Colangelo</v>
      </c>
      <c r="B85" s="32" t="str">
        <f>A76</f>
        <v>Gabriele Abate</v>
      </c>
      <c r="C85" s="33"/>
      <c r="D85" s="34">
        <v>3</v>
      </c>
      <c r="E85" s="34">
        <v>1</v>
      </c>
      <c r="F85" s="35">
        <f t="shared" si="14"/>
        <v>1</v>
      </c>
      <c r="G85" s="35">
        <f t="shared" si="15"/>
        <v>0</v>
      </c>
      <c r="H85" s="35">
        <f t="shared" si="16"/>
        <v>0</v>
      </c>
      <c r="I85" s="35"/>
      <c r="J85" s="35"/>
      <c r="K85" s="35"/>
      <c r="L85" s="35"/>
      <c r="M85" s="35"/>
      <c r="N85" s="36" t="str">
        <f>A10</f>
        <v>Alex Inconvaia</v>
      </c>
    </row>
    <row r="86" spans="1:14" ht="13.5" thickBot="1">
      <c r="A86" s="32" t="str">
        <f>A73</f>
        <v>Luca Battista</v>
      </c>
      <c r="B86" s="32" t="str">
        <f>A74</f>
        <v>Simone Balbo</v>
      </c>
      <c r="C86" s="33"/>
      <c r="D86" s="34">
        <v>4</v>
      </c>
      <c r="E86" s="34">
        <v>1</v>
      </c>
      <c r="F86" s="35">
        <f t="shared" si="14"/>
        <v>1</v>
      </c>
      <c r="G86" s="35">
        <f t="shared" si="15"/>
        <v>0</v>
      </c>
      <c r="H86" s="35">
        <f t="shared" si="16"/>
        <v>0</v>
      </c>
      <c r="I86" s="35"/>
      <c r="J86" s="35"/>
      <c r="K86" s="35"/>
      <c r="L86" s="35"/>
      <c r="M86" s="35"/>
      <c r="N86" s="36" t="str">
        <f>A54</f>
        <v>Micael Caviglia</v>
      </c>
    </row>
    <row r="87" spans="1:14" ht="13.5" thickBot="1">
      <c r="A87" s="32" t="str">
        <f>A75</f>
        <v>Luca Colangelo</v>
      </c>
      <c r="B87" s="32" t="str">
        <f>A77</f>
        <v>Mattia Rajna</v>
      </c>
      <c r="C87" s="33"/>
      <c r="D87" s="34">
        <v>6</v>
      </c>
      <c r="E87" s="34">
        <v>1</v>
      </c>
      <c r="F87" s="35">
        <f t="shared" si="14"/>
        <v>1</v>
      </c>
      <c r="G87" s="35">
        <f t="shared" si="15"/>
        <v>0</v>
      </c>
      <c r="H87" s="35">
        <f t="shared" si="16"/>
        <v>0</v>
      </c>
      <c r="I87" s="35"/>
      <c r="J87" s="35"/>
      <c r="K87" s="35"/>
      <c r="L87" s="35"/>
      <c r="M87" s="35"/>
      <c r="N87" s="36" t="str">
        <f>A55</f>
        <v>Lorenzo Gaia</v>
      </c>
    </row>
    <row r="88" spans="1:14" ht="13.5" thickBot="1">
      <c r="A88" s="32" t="str">
        <f>A76</f>
        <v>Gabriele Abate</v>
      </c>
      <c r="B88" s="32" t="str">
        <f>A78</f>
        <v>Antonio Fucci</v>
      </c>
      <c r="C88" s="33"/>
      <c r="D88" s="34">
        <v>2</v>
      </c>
      <c r="E88" s="34">
        <v>2</v>
      </c>
      <c r="F88" s="35">
        <f t="shared" si="14"/>
        <v>0</v>
      </c>
      <c r="G88" s="35">
        <f t="shared" si="15"/>
        <v>1</v>
      </c>
      <c r="H88" s="35">
        <f t="shared" si="16"/>
        <v>0</v>
      </c>
      <c r="I88" s="35"/>
      <c r="J88" s="35"/>
      <c r="K88" s="35"/>
      <c r="L88" s="35"/>
      <c r="M88" s="35"/>
      <c r="N88" s="36" t="str">
        <f>A56</f>
        <v>Pietro Scaduto</v>
      </c>
    </row>
    <row r="89" spans="1:14" ht="13.5" thickBot="1">
      <c r="A89" s="32" t="str">
        <f>A73</f>
        <v>Luca Battista</v>
      </c>
      <c r="B89" s="32" t="str">
        <f>A78</f>
        <v>Antonio Fucci</v>
      </c>
      <c r="C89" s="33"/>
      <c r="D89" s="34">
        <v>6</v>
      </c>
      <c r="E89" s="34">
        <v>0</v>
      </c>
      <c r="F89" s="35">
        <f t="shared" si="14"/>
        <v>1</v>
      </c>
      <c r="G89" s="35">
        <f t="shared" si="15"/>
        <v>0</v>
      </c>
      <c r="H89" s="35">
        <f t="shared" si="16"/>
        <v>0</v>
      </c>
      <c r="I89" s="35"/>
      <c r="J89" s="35"/>
      <c r="K89" s="35"/>
      <c r="L89" s="35"/>
      <c r="M89" s="35"/>
      <c r="N89" s="36" t="str">
        <f>A29</f>
        <v>Eddie Monticelli</v>
      </c>
    </row>
    <row r="90" spans="1:14" ht="13.5" thickBot="1">
      <c r="A90" s="32" t="str">
        <f>A74</f>
        <v>Simone Balbo</v>
      </c>
      <c r="B90" s="32" t="str">
        <f>A75</f>
        <v>Luca Colangelo</v>
      </c>
      <c r="C90" s="33"/>
      <c r="D90" s="34">
        <v>1</v>
      </c>
      <c r="E90" s="34">
        <v>3</v>
      </c>
      <c r="F90" s="35">
        <f t="shared" si="14"/>
        <v>0</v>
      </c>
      <c r="G90" s="35">
        <f t="shared" si="15"/>
        <v>0</v>
      </c>
      <c r="H90" s="35">
        <f t="shared" si="16"/>
        <v>1</v>
      </c>
      <c r="I90" s="35"/>
      <c r="J90" s="35"/>
      <c r="K90" s="35"/>
      <c r="L90" s="35"/>
      <c r="M90" s="35"/>
      <c r="N90" s="36" t="str">
        <f>A28</f>
        <v>Antonio Peluso</v>
      </c>
    </row>
    <row r="91" spans="1:14" ht="13.5" thickBot="1">
      <c r="A91" s="32" t="str">
        <f>A76</f>
        <v>Gabriele Abate</v>
      </c>
      <c r="B91" s="32" t="str">
        <f>A77</f>
        <v>Mattia Rajna</v>
      </c>
      <c r="C91" s="33"/>
      <c r="D91" s="34">
        <v>3</v>
      </c>
      <c r="E91" s="34">
        <v>1</v>
      </c>
      <c r="F91" s="35">
        <f t="shared" si="14"/>
        <v>1</v>
      </c>
      <c r="G91" s="35">
        <f t="shared" si="15"/>
        <v>0</v>
      </c>
      <c r="H91" s="35">
        <f t="shared" si="16"/>
        <v>0</v>
      </c>
      <c r="I91" s="35"/>
      <c r="J91" s="35"/>
      <c r="K91" s="35"/>
      <c r="L91" s="35"/>
      <c r="M91" s="35"/>
      <c r="N91" s="36" t="str">
        <f>A27</f>
        <v>Luca Zambello</v>
      </c>
    </row>
    <row r="92" spans="1:14" ht="13.5" thickBot="1">
      <c r="A92" s="32" t="str">
        <f>A73</f>
        <v>Luca Battista</v>
      </c>
      <c r="B92" s="32" t="str">
        <f>A75</f>
        <v>Luca Colangelo</v>
      </c>
      <c r="C92" s="33"/>
      <c r="D92" s="34">
        <v>8</v>
      </c>
      <c r="E92" s="34">
        <v>3</v>
      </c>
      <c r="F92" s="35">
        <f t="shared" si="14"/>
        <v>1</v>
      </c>
      <c r="G92" s="35">
        <f t="shared" si="15"/>
        <v>0</v>
      </c>
      <c r="H92" s="35">
        <f t="shared" si="16"/>
        <v>0</v>
      </c>
      <c r="I92" s="35"/>
      <c r="J92" s="35"/>
      <c r="K92" s="35"/>
      <c r="L92" s="35"/>
      <c r="M92" s="35"/>
      <c r="N92" s="36" t="str">
        <f>A28</f>
        <v>Antonio Peluso</v>
      </c>
    </row>
    <row r="93" spans="1:14" ht="13.5" thickBot="1">
      <c r="A93" s="32" t="str">
        <f>A74</f>
        <v>Simone Balbo</v>
      </c>
      <c r="B93" s="32" t="str">
        <f>A76</f>
        <v>Gabriele Abate</v>
      </c>
      <c r="C93" s="37"/>
      <c r="D93" s="34">
        <v>2</v>
      </c>
      <c r="E93" s="34">
        <v>1</v>
      </c>
      <c r="F93" s="35">
        <f t="shared" si="14"/>
        <v>1</v>
      </c>
      <c r="G93" s="35">
        <f t="shared" si="15"/>
        <v>0</v>
      </c>
      <c r="H93" s="35">
        <f t="shared" si="16"/>
        <v>0</v>
      </c>
      <c r="I93" s="35"/>
      <c r="J93" s="35"/>
      <c r="K93" s="35"/>
      <c r="L93" s="35"/>
      <c r="M93" s="35"/>
      <c r="N93" s="36" t="str">
        <f>A9</f>
        <v>Federico Solari</v>
      </c>
    </row>
    <row r="94" spans="1:14" ht="13.5" thickBot="1">
      <c r="A94" s="32" t="str">
        <f>A77</f>
        <v>Mattia Rajna</v>
      </c>
      <c r="B94" s="32" t="str">
        <f>A78</f>
        <v>Antonio Fucci</v>
      </c>
      <c r="C94" s="37"/>
      <c r="D94" s="34">
        <v>0</v>
      </c>
      <c r="E94" s="34">
        <v>2</v>
      </c>
      <c r="F94" s="35">
        <f t="shared" si="14"/>
        <v>0</v>
      </c>
      <c r="G94" s="35">
        <f t="shared" si="15"/>
        <v>0</v>
      </c>
      <c r="H94" s="35">
        <f t="shared" si="16"/>
        <v>1</v>
      </c>
      <c r="I94" s="35"/>
      <c r="J94" s="35"/>
      <c r="K94" s="35"/>
      <c r="L94" s="35"/>
      <c r="M94" s="35"/>
      <c r="N94" s="36" t="str">
        <f>A58</f>
        <v>Manuel Mastrantuono</v>
      </c>
    </row>
    <row r="95" spans="1:14" ht="12.75">
      <c r="A95" s="52"/>
      <c r="B95" s="52"/>
      <c r="C95" s="37"/>
      <c r="D95" s="37"/>
      <c r="E95" s="37"/>
      <c r="F95" s="35"/>
      <c r="G95" s="35"/>
      <c r="H95" s="35"/>
      <c r="I95" s="35"/>
      <c r="J95" s="35"/>
      <c r="K95" s="35"/>
      <c r="L95" s="35"/>
      <c r="M95" s="35"/>
      <c r="N95" s="20"/>
    </row>
    <row r="96" spans="1:14" ht="12.75">
      <c r="A96" s="52"/>
      <c r="B96" s="52"/>
      <c r="C96" s="37"/>
      <c r="D96" s="37"/>
      <c r="E96" s="37"/>
      <c r="F96" s="35"/>
      <c r="G96" s="35"/>
      <c r="H96" s="35"/>
      <c r="I96" s="35"/>
      <c r="J96" s="35"/>
      <c r="K96" s="35"/>
      <c r="L96" s="35"/>
      <c r="M96" s="35"/>
      <c r="N96" s="20"/>
    </row>
    <row r="97" spans="1:14" ht="12.75">
      <c r="A97" s="52"/>
      <c r="B97" s="52"/>
      <c r="C97" s="37"/>
      <c r="D97" s="37"/>
      <c r="E97" s="37"/>
      <c r="F97" s="35"/>
      <c r="G97" s="35"/>
      <c r="H97" s="35"/>
      <c r="I97" s="35"/>
      <c r="J97" s="35"/>
      <c r="K97" s="35"/>
      <c r="L97" s="35"/>
      <c r="M97" s="35"/>
      <c r="N97" s="20"/>
    </row>
    <row r="98" spans="1:14" ht="12.75">
      <c r="A98" s="52"/>
      <c r="B98" s="52"/>
      <c r="C98" s="37"/>
      <c r="D98" s="37"/>
      <c r="E98" s="37"/>
      <c r="F98" s="35"/>
      <c r="G98" s="35"/>
      <c r="H98" s="35"/>
      <c r="I98" s="35"/>
      <c r="J98" s="35"/>
      <c r="K98" s="35"/>
      <c r="L98" s="35"/>
      <c r="M98" s="35"/>
      <c r="N98" s="20"/>
    </row>
    <row r="99" spans="1:14" ht="12.75">
      <c r="A99" s="52"/>
      <c r="B99" s="52"/>
      <c r="C99" s="37"/>
      <c r="D99" s="37"/>
      <c r="E99" s="37"/>
      <c r="F99" s="35"/>
      <c r="G99" s="35"/>
      <c r="H99" s="35"/>
      <c r="I99" s="35"/>
      <c r="J99" s="35"/>
      <c r="K99" s="35"/>
      <c r="L99" s="35"/>
      <c r="M99" s="35"/>
      <c r="N99" s="20"/>
    </row>
    <row r="100" spans="1:14" ht="12.75">
      <c r="A100" s="52"/>
      <c r="B100" s="52"/>
      <c r="C100" s="37"/>
      <c r="D100" s="37"/>
      <c r="E100" s="37"/>
      <c r="F100" s="35"/>
      <c r="G100" s="35"/>
      <c r="H100" s="35"/>
      <c r="I100" s="35"/>
      <c r="J100" s="35"/>
      <c r="K100" s="35"/>
      <c r="L100" s="35"/>
      <c r="M100" s="35"/>
      <c r="N100" s="20"/>
    </row>
    <row r="101" spans="1:14" ht="12.75">
      <c r="A101" s="52"/>
      <c r="B101" s="52"/>
      <c r="C101" s="37"/>
      <c r="D101" s="37"/>
      <c r="E101" s="37"/>
      <c r="F101" s="35"/>
      <c r="G101" s="35"/>
      <c r="H101" s="35"/>
      <c r="I101" s="35"/>
      <c r="J101" s="35"/>
      <c r="K101" s="35"/>
      <c r="L101" s="35"/>
      <c r="M101" s="35"/>
      <c r="N101" s="20"/>
    </row>
    <row r="102" spans="1:14" ht="12.75">
      <c r="A102" s="52"/>
      <c r="B102" s="52"/>
      <c r="C102" s="37"/>
      <c r="D102" s="37"/>
      <c r="E102" s="37"/>
      <c r="F102" s="35"/>
      <c r="G102" s="35"/>
      <c r="H102" s="35"/>
      <c r="I102" s="35"/>
      <c r="J102" s="35"/>
      <c r="K102" s="35"/>
      <c r="L102" s="35"/>
      <c r="M102" s="35"/>
      <c r="N102" s="20"/>
    </row>
    <row r="103" spans="1:14" ht="12.75">
      <c r="A103" s="52"/>
      <c r="B103" s="52"/>
      <c r="C103" s="37"/>
      <c r="D103" s="37"/>
      <c r="E103" s="37"/>
      <c r="F103" s="35"/>
      <c r="G103" s="35"/>
      <c r="H103" s="35"/>
      <c r="I103" s="35"/>
      <c r="J103" s="35"/>
      <c r="K103" s="35"/>
      <c r="L103" s="35"/>
      <c r="M103" s="35"/>
      <c r="N103" s="20"/>
    </row>
    <row r="106" spans="1:14" ht="19.5">
      <c r="A106" s="54" t="s">
        <v>49</v>
      </c>
      <c r="B106" s="45"/>
      <c r="C106" s="45"/>
      <c r="D106" s="45"/>
      <c r="E106" s="45"/>
      <c r="F106" s="45"/>
      <c r="G106" s="55"/>
      <c r="H106" s="56"/>
      <c r="I106" s="56"/>
      <c r="J106" s="56"/>
      <c r="K106" s="56"/>
      <c r="L106" s="56"/>
      <c r="M106" s="56"/>
      <c r="N106" s="56"/>
    </row>
    <row r="107" spans="1:14" ht="13.5" thickBot="1">
      <c r="A107" s="57" t="s">
        <v>46</v>
      </c>
      <c r="B107" s="57" t="s">
        <v>47</v>
      </c>
      <c r="C107" s="49"/>
      <c r="D107" s="165" t="s">
        <v>41</v>
      </c>
      <c r="E107" s="165"/>
      <c r="F107" s="166" t="s">
        <v>48</v>
      </c>
      <c r="G107" s="166"/>
      <c r="H107" s="166"/>
      <c r="I107" s="166"/>
      <c r="J107" s="166"/>
      <c r="K107" s="50"/>
      <c r="L107" s="50"/>
      <c r="M107" s="50"/>
      <c r="N107" s="57" t="s">
        <v>42</v>
      </c>
    </row>
    <row r="108" spans="1:14" ht="13.5" thickBot="1">
      <c r="A108" s="59" t="str">
        <f>N8</f>
        <v>Emanuele Lo Cascio</v>
      </c>
      <c r="B108" s="59" t="str">
        <f>N55</f>
        <v>Lorenzo Gaia</v>
      </c>
      <c r="C108" s="61"/>
      <c r="D108" s="62">
        <v>7</v>
      </c>
      <c r="E108" s="62">
        <v>4</v>
      </c>
      <c r="F108" s="163" t="str">
        <f>IF(D108&gt;E108,A108,IF(OR(D108=E108),"Spareggio",B108))</f>
        <v>Emanuele Lo Cascio</v>
      </c>
      <c r="G108" s="164"/>
      <c r="H108" s="164"/>
      <c r="I108" s="164"/>
      <c r="J108" s="164"/>
      <c r="K108" s="63"/>
      <c r="L108" s="63"/>
      <c r="M108" s="63"/>
      <c r="N108" s="64" t="str">
        <f>N29</f>
        <v>Matteo Lorenzon</v>
      </c>
    </row>
    <row r="109" spans="1:14" ht="13.5" thickBot="1">
      <c r="A109" s="59" t="str">
        <f>N73</f>
        <v>Luca Battista</v>
      </c>
      <c r="B109" s="59" t="str">
        <f>N28</f>
        <v>Antonio Peluso</v>
      </c>
      <c r="C109" s="65" t="s">
        <v>263</v>
      </c>
      <c r="D109" s="62">
        <v>9</v>
      </c>
      <c r="E109" s="62">
        <v>8</v>
      </c>
      <c r="F109" s="163" t="str">
        <f>IF(D109&gt;E109,A109,IF(OR(D109=E109),"Spareggio",B109))</f>
        <v>Luca Battista</v>
      </c>
      <c r="G109" s="164"/>
      <c r="H109" s="164"/>
      <c r="I109" s="164"/>
      <c r="J109" s="164"/>
      <c r="K109" s="63"/>
      <c r="L109" s="63"/>
      <c r="M109" s="63"/>
      <c r="N109" s="64" t="str">
        <f>N10</f>
        <v>Federico Solari</v>
      </c>
    </row>
    <row r="110" spans="1:14" ht="13.5" thickBot="1">
      <c r="A110" s="59" t="str">
        <f>N54</f>
        <v>Micael Caviglia</v>
      </c>
      <c r="B110" s="59" t="str">
        <f>N9</f>
        <v>Andrea Ciccarelli</v>
      </c>
      <c r="C110" s="61" t="s">
        <v>263</v>
      </c>
      <c r="D110" s="62">
        <v>4</v>
      </c>
      <c r="E110" s="62">
        <v>3</v>
      </c>
      <c r="F110" s="163" t="str">
        <f>IF(D110&gt;E110,A110,IF(OR(D110=E110),"Spareggio",B110))</f>
        <v>Micael Caviglia</v>
      </c>
      <c r="G110" s="164"/>
      <c r="H110" s="164"/>
      <c r="I110" s="164"/>
      <c r="J110" s="164"/>
      <c r="K110" s="63"/>
      <c r="L110" s="63"/>
      <c r="M110" s="63"/>
      <c r="N110" s="64" t="str">
        <f>N75</f>
        <v>Simone Balbo</v>
      </c>
    </row>
    <row r="111" spans="1:14" ht="13.5" thickBot="1">
      <c r="A111" s="59" t="str">
        <f>N27</f>
        <v>Luca Zambello</v>
      </c>
      <c r="B111" s="59" t="str">
        <f>N74</f>
        <v>Luca Colangelo</v>
      </c>
      <c r="C111" s="65"/>
      <c r="D111" s="62">
        <v>4</v>
      </c>
      <c r="E111" s="62">
        <v>3</v>
      </c>
      <c r="F111" s="163" t="str">
        <f>IF(D111&gt;E111,A111,IF(OR(D111=E111),"Spareggio",B111))</f>
        <v>Luca Zambello</v>
      </c>
      <c r="G111" s="164"/>
      <c r="H111" s="164"/>
      <c r="I111" s="164"/>
      <c r="J111" s="164"/>
      <c r="K111" s="63"/>
      <c r="L111" s="63"/>
      <c r="M111" s="63"/>
      <c r="N111" s="64" t="str">
        <f>N56</f>
        <v>Pietro Scaduto</v>
      </c>
    </row>
    <row r="114" spans="1:14" ht="19.5">
      <c r="A114" s="54" t="s">
        <v>50</v>
      </c>
      <c r="B114" s="45"/>
      <c r="C114" s="45"/>
      <c r="D114" s="45"/>
      <c r="E114" s="45"/>
      <c r="F114" s="45"/>
      <c r="G114" s="55"/>
      <c r="H114" s="56"/>
      <c r="I114" s="56"/>
      <c r="J114" s="56"/>
      <c r="K114" s="56"/>
      <c r="L114" s="56"/>
      <c r="M114" s="56"/>
      <c r="N114" s="56"/>
    </row>
    <row r="115" spans="1:14" ht="13.5" thickBot="1">
      <c r="A115" s="57" t="s">
        <v>46</v>
      </c>
      <c r="B115" s="57" t="s">
        <v>47</v>
      </c>
      <c r="C115" s="49"/>
      <c r="D115" s="165" t="s">
        <v>41</v>
      </c>
      <c r="E115" s="165"/>
      <c r="F115" s="166" t="s">
        <v>48</v>
      </c>
      <c r="G115" s="166"/>
      <c r="H115" s="166"/>
      <c r="I115" s="166"/>
      <c r="J115" s="166"/>
      <c r="K115" s="50"/>
      <c r="L115" s="50"/>
      <c r="M115" s="50"/>
      <c r="N115" s="57" t="s">
        <v>42</v>
      </c>
    </row>
    <row r="116" spans="1:14" ht="13.5" thickBot="1">
      <c r="A116" s="59" t="str">
        <f>F108</f>
        <v>Emanuele Lo Cascio</v>
      </c>
      <c r="B116" s="59" t="str">
        <f>F109</f>
        <v>Luca Battista</v>
      </c>
      <c r="C116" s="61"/>
      <c r="D116" s="62">
        <v>0</v>
      </c>
      <c r="E116" s="62">
        <v>3</v>
      </c>
      <c r="F116" s="163" t="str">
        <f>IF(D116&gt;E116,A116,IF(OR(D116=E116),"Spareggio",B116))</f>
        <v>Luca Battista</v>
      </c>
      <c r="G116" s="164"/>
      <c r="H116" s="164"/>
      <c r="I116" s="164"/>
      <c r="J116" s="164"/>
      <c r="K116" s="63"/>
      <c r="L116" s="63"/>
      <c r="M116" s="63"/>
      <c r="N116" s="64" t="str">
        <f>IF(D111&lt;E111,A111,IF(OR(D111=E111),"Spareggio",B111))</f>
        <v>Luca Colangelo</v>
      </c>
    </row>
    <row r="117" spans="1:14" ht="13.5" thickBot="1">
      <c r="A117" s="59" t="str">
        <f>F110</f>
        <v>Micael Caviglia</v>
      </c>
      <c r="B117" s="59" t="str">
        <f>F111</f>
        <v>Luca Zambello</v>
      </c>
      <c r="C117" s="65"/>
      <c r="D117" s="62">
        <v>5</v>
      </c>
      <c r="E117" s="62">
        <v>3</v>
      </c>
      <c r="F117" s="163" t="str">
        <f>IF(D117&gt;E117,A117,IF(OR(D117=E117),"Spareggio",B117))</f>
        <v>Micael Caviglia</v>
      </c>
      <c r="G117" s="164"/>
      <c r="H117" s="164"/>
      <c r="I117" s="164"/>
      <c r="J117" s="164"/>
      <c r="K117" s="63"/>
      <c r="L117" s="63"/>
      <c r="M117" s="63"/>
      <c r="N117" s="64" t="str">
        <f>IF(D110&lt;E110,A110,IF(OR(D110=E110),"Spareggio",B110))</f>
        <v>Andrea Ciccarelli</v>
      </c>
    </row>
    <row r="118" spans="1:14" ht="12.75">
      <c r="A118" s="69"/>
      <c r="B118" s="69"/>
      <c r="C118" s="69"/>
      <c r="D118" s="69"/>
      <c r="E118" s="69"/>
      <c r="F118" s="69"/>
      <c r="G118" s="70"/>
      <c r="H118" s="69"/>
      <c r="I118" s="69"/>
      <c r="J118" s="69"/>
      <c r="K118" s="69"/>
      <c r="L118" s="69"/>
      <c r="M118" s="69"/>
      <c r="N118" s="69"/>
    </row>
    <row r="119" spans="1:14" ht="19.5">
      <c r="A119" s="54" t="s">
        <v>51</v>
      </c>
      <c r="B119" s="45"/>
      <c r="C119" s="45"/>
      <c r="D119" s="45"/>
      <c r="E119" s="45"/>
      <c r="F119" s="45"/>
      <c r="G119" s="55"/>
      <c r="H119" s="56"/>
      <c r="I119" s="56"/>
      <c r="J119" s="56"/>
      <c r="K119" s="56"/>
      <c r="L119" s="56"/>
      <c r="M119" s="56"/>
      <c r="N119" s="56"/>
    </row>
    <row r="120" spans="1:14" ht="13.5" thickBot="1">
      <c r="A120" s="57" t="s">
        <v>46</v>
      </c>
      <c r="B120" s="57" t="s">
        <v>47</v>
      </c>
      <c r="C120" s="71"/>
      <c r="D120" s="165" t="s">
        <v>41</v>
      </c>
      <c r="E120" s="165"/>
      <c r="F120" s="166" t="s">
        <v>52</v>
      </c>
      <c r="G120" s="166"/>
      <c r="H120" s="166"/>
      <c r="I120" s="166"/>
      <c r="J120" s="166"/>
      <c r="K120" s="50"/>
      <c r="L120" s="50"/>
      <c r="M120" s="50"/>
      <c r="N120" s="57" t="s">
        <v>42</v>
      </c>
    </row>
    <row r="121" spans="1:14" ht="13.5" thickBot="1">
      <c r="A121" s="59" t="str">
        <f>F116</f>
        <v>Luca Battista</v>
      </c>
      <c r="B121" s="59" t="str">
        <f>F117</f>
        <v>Micael Caviglia</v>
      </c>
      <c r="C121" s="61"/>
      <c r="D121" s="72">
        <v>1</v>
      </c>
      <c r="E121" s="72">
        <v>4</v>
      </c>
      <c r="F121" s="163" t="str">
        <f>IF(D121&gt;E121,A121,IF(OR(D121=E121),"Spareggio",B121))</f>
        <v>Micael Caviglia</v>
      </c>
      <c r="G121" s="164"/>
      <c r="H121" s="164"/>
      <c r="I121" s="164"/>
      <c r="J121" s="164"/>
      <c r="K121" s="63"/>
      <c r="L121" s="63"/>
      <c r="M121" s="63"/>
      <c r="N121" s="64" t="str">
        <f>IF(D117&lt;E117,A117,IF(OR(D117=E117),"Spareggio",B117))</f>
        <v>Luca Zambello</v>
      </c>
    </row>
  </sheetData>
  <mergeCells count="17">
    <mergeCell ref="D120:E120"/>
    <mergeCell ref="F120:J120"/>
    <mergeCell ref="F121:J121"/>
    <mergeCell ref="D107:E107"/>
    <mergeCell ref="F107:J107"/>
    <mergeCell ref="F108:J108"/>
    <mergeCell ref="F109:J109"/>
    <mergeCell ref="F110:J110"/>
    <mergeCell ref="F111:J111"/>
    <mergeCell ref="D115:E115"/>
    <mergeCell ref="F115:J115"/>
    <mergeCell ref="F116:J116"/>
    <mergeCell ref="F117:J117"/>
    <mergeCell ref="B1:N1"/>
    <mergeCell ref="B2:N2"/>
    <mergeCell ref="B3:N3"/>
    <mergeCell ref="B4:N4"/>
  </mergeCells>
  <printOptions/>
  <pageMargins left="0.11811023622047245" right="0.11811023622047245" top="1" bottom="1" header="0.5" footer="0.5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15"/>
  <sheetViews>
    <sheetView workbookViewId="0" topLeftCell="A88">
      <selection activeCell="K115" sqref="K115"/>
    </sheetView>
  </sheetViews>
  <sheetFormatPr defaultColWidth="8.7109375" defaultRowHeight="12.75"/>
  <cols>
    <col min="1" max="2" width="17.7109375" style="0" customWidth="1"/>
    <col min="3" max="13" width="3.421875" style="0" customWidth="1"/>
    <col min="14" max="14" width="17.7109375" style="0" customWidth="1"/>
    <col min="15" max="16384" width="11.57421875" style="0" customWidth="1"/>
  </cols>
  <sheetData>
    <row r="1" spans="1:14" ht="18.75">
      <c r="A1" s="7"/>
      <c r="B1" s="160" t="s">
        <v>241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spans="1:14" ht="18.75">
      <c r="A2" s="7"/>
      <c r="B2" s="160" t="s">
        <v>21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</row>
    <row r="3" spans="1:14" ht="26.25">
      <c r="A3" s="8"/>
      <c r="B3" s="161" t="s">
        <v>28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</row>
    <row r="4" spans="1:14" ht="15.75">
      <c r="A4" s="9"/>
      <c r="B4" s="162" t="s">
        <v>63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</row>
    <row r="5" spans="1:14" ht="26.25">
      <c r="A5" s="10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1"/>
    </row>
    <row r="6" spans="1:14" ht="19.5">
      <c r="A6" s="13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12.75">
      <c r="A7" s="15" t="s">
        <v>31</v>
      </c>
      <c r="B7" s="16"/>
      <c r="C7" s="17" t="s">
        <v>32</v>
      </c>
      <c r="D7" s="18" t="s">
        <v>33</v>
      </c>
      <c r="E7" s="18" t="s">
        <v>34</v>
      </c>
      <c r="F7" s="19" t="s">
        <v>35</v>
      </c>
      <c r="G7" s="19" t="s">
        <v>36</v>
      </c>
      <c r="H7" s="19" t="s">
        <v>37</v>
      </c>
      <c r="I7" s="18" t="s">
        <v>38</v>
      </c>
      <c r="J7" s="18" t="s">
        <v>39</v>
      </c>
      <c r="K7" s="18"/>
      <c r="L7" s="18"/>
      <c r="M7" s="18"/>
      <c r="N7" s="20"/>
    </row>
    <row r="8" spans="1:14" ht="12.75">
      <c r="A8" s="21" t="str">
        <f>iscritti!$C$192</f>
        <v>Paolo Zambello</v>
      </c>
      <c r="B8" s="20"/>
      <c r="C8" s="22">
        <f aca="true" t="shared" si="0" ref="C8:C13">E8*3+F8</f>
        <v>12</v>
      </c>
      <c r="D8" s="23">
        <f aca="true" t="shared" si="1" ref="D8:D13">SUM(E8:G8)</f>
        <v>5</v>
      </c>
      <c r="E8" s="23">
        <f>IF(D15&gt;E15,1,0)+IF(D18&gt;E18,1,0)+IF(D21&gt;E21,1,0)+IF(D24&gt;E24,1,0)+IF(D27&gt;E27,1,0)</f>
        <v>4</v>
      </c>
      <c r="F8" s="23">
        <f>IF(D15="",0,IF(D15=E15,1,0))+IF(D18="",0,IF(D18=E18,1,0))+IF(D21="",0,IF(D21=E21,1,0))+IF(D24="",0,IF(D24=E24,1,0))+IF(D27="",0,IF(D27=E27,1,0))</f>
        <v>0</v>
      </c>
      <c r="G8" s="23">
        <f>IF(D15&lt;E15,1,0)+IF(D18&lt;E18,1,0)+IF(D21&lt;E21,1,0)+IF(D24&lt;E24,1,0)+IF(D27&lt;E27,1,0)</f>
        <v>1</v>
      </c>
      <c r="H8" s="24">
        <f>+D15+D18+D21+D24+D27</f>
        <v>16</v>
      </c>
      <c r="I8" s="23">
        <f>+E15+E18+E21+E24+E27</f>
        <v>3</v>
      </c>
      <c r="J8" s="23">
        <f aca="true" t="shared" si="2" ref="J8:J13">H8-I8</f>
        <v>13</v>
      </c>
      <c r="K8" s="25">
        <f aca="true" t="shared" si="3" ref="K8:K13">+C8+J8+H8</f>
        <v>41</v>
      </c>
      <c r="L8" s="25" t="str">
        <f aca="true" t="shared" si="4" ref="L8:L13">+A8</f>
        <v>Paolo Zambello</v>
      </c>
      <c r="M8" s="25">
        <f>LARGE(K8:K13,1)</f>
        <v>51</v>
      </c>
      <c r="N8" s="119" t="s">
        <v>20</v>
      </c>
    </row>
    <row r="9" spans="1:14" ht="12.75">
      <c r="A9" s="21" t="str">
        <f>iscritti!$C$194</f>
        <v>Ernesto Gentile</v>
      </c>
      <c r="B9" s="20"/>
      <c r="C9" s="22">
        <f t="shared" si="0"/>
        <v>12</v>
      </c>
      <c r="D9" s="23">
        <f t="shared" si="1"/>
        <v>5</v>
      </c>
      <c r="E9" s="23">
        <f>IF(D16&gt;E16,1,0)+IF(D19&gt;E19,1,0)+IF(E21&gt;D21,1,0)+IF(D25&gt;E25,1,0)+IF(D28&gt;E28,1,0)</f>
        <v>4</v>
      </c>
      <c r="F9" s="23">
        <f>IF(D16="",0,IF(D16=E16,1,0))+IF(D19="",0,IF(D19=E19,1,0))+IF(D21="",0,IF(D21=E21,1,0))+IF(D25="",0,IF(D25=E25,1,0))+IF(D28="",0,IF(D28=E28,1,0))</f>
        <v>0</v>
      </c>
      <c r="G9" s="23">
        <f>IF(D16&lt;E16,1,0)+IF(D19&lt;E19,1,0)+IF(E21&lt;D21,1,0)+IF(D25&lt;E25,1,0)+IF(D28&lt;E28,1,0)</f>
        <v>1</v>
      </c>
      <c r="H9" s="24">
        <f>+D16+D19+E21+D25+D28</f>
        <v>16</v>
      </c>
      <c r="I9" s="23">
        <f>+E16+E19+D21+E25+E28</f>
        <v>5</v>
      </c>
      <c r="J9" s="23">
        <f t="shared" si="2"/>
        <v>11</v>
      </c>
      <c r="K9" s="25">
        <f t="shared" si="3"/>
        <v>39</v>
      </c>
      <c r="L9" s="25" t="str">
        <f t="shared" si="4"/>
        <v>Ernesto Gentile</v>
      </c>
      <c r="M9" s="25">
        <f>LARGE(K8:K13,2)</f>
        <v>41</v>
      </c>
      <c r="N9" s="119" t="str">
        <f>IF(SUM(C8:C13)=0,"",VLOOKUP(M9,K8:L13,2,FALSE))</f>
        <v>Paolo Zambello</v>
      </c>
    </row>
    <row r="10" spans="1:14" ht="12.75">
      <c r="A10" s="21" t="str">
        <f>iscritti!$C$196</f>
        <v>Matteo Ciccarelli</v>
      </c>
      <c r="B10" s="20"/>
      <c r="C10" s="22">
        <f t="shared" si="0"/>
        <v>12</v>
      </c>
      <c r="D10" s="23">
        <f t="shared" si="1"/>
        <v>5</v>
      </c>
      <c r="E10" s="23">
        <f>IF(D17&gt;E17,1,0)+IF(D20&gt;E20,1,0)+IF(D22&gt;E22,1,0)+IF(E25&gt;D25,1,0)+IF(E27&gt;D27,1,0)</f>
        <v>4</v>
      </c>
      <c r="F10" s="23">
        <f>IF(D17="",0,IF(D17=E17,1,0))+IF(D20="",0,IF(D20=E20,1,0))+IF(D22="",0,IF(D22=E22,1,0))+IF(D25="",0,IF(D25=E25,1,0))+IF(D27="",0,IF(D27=E27,1,0))</f>
        <v>0</v>
      </c>
      <c r="G10" s="23">
        <f>IF(D17&lt;E17,1,0)+IF(D20&lt;E20,1,0)+IF(D22&lt;E22,1,0)+IF(E25&lt;D25,1,0)+IF(E27&lt;D27,1,0)</f>
        <v>1</v>
      </c>
      <c r="H10" s="24">
        <f>+D17+D20+D22+E25+E27</f>
        <v>24</v>
      </c>
      <c r="I10" s="23">
        <f>+E17+E20+E22+D25+D27</f>
        <v>9</v>
      </c>
      <c r="J10" s="23">
        <f t="shared" si="2"/>
        <v>15</v>
      </c>
      <c r="K10" s="25">
        <f t="shared" si="3"/>
        <v>51</v>
      </c>
      <c r="L10" s="25" t="str">
        <f t="shared" si="4"/>
        <v>Matteo Ciccarelli</v>
      </c>
      <c r="M10" s="25">
        <f>LARGE(K8:K13,3)</f>
        <v>39</v>
      </c>
      <c r="N10" s="119" t="s">
        <v>16</v>
      </c>
    </row>
    <row r="11" spans="1:14" ht="12.75">
      <c r="A11" s="21" t="str">
        <f>iscritti!$C$198</f>
        <v>Filippo Cubeta</v>
      </c>
      <c r="B11" s="20"/>
      <c r="C11" s="22">
        <f t="shared" si="0"/>
        <v>3</v>
      </c>
      <c r="D11" s="23">
        <f t="shared" si="1"/>
        <v>5</v>
      </c>
      <c r="E11" s="23">
        <f>IF(E15&gt;D15,1,0)+IF(E20&gt;D20,1,0)+IF(D23&gt;E23,1,0)+IF(D26&gt;E26,1,0)+IF(E28&gt;D28,1,0)</f>
        <v>1</v>
      </c>
      <c r="F11" s="23">
        <f>IF(D15="",0,IF(D15=E15,1,0))+IF(D20="",0,IF(D20=E20,1,0))+IF(D23="",0,IF(D23=E23,1,0))+IF(D26="",0,IF(D26=E26,1,0))+IF(D28="",0,IF(D28=E28,1,0))</f>
        <v>0</v>
      </c>
      <c r="G11" s="23">
        <f>IF(E15&lt;D15,1,0)+IF(E20&lt;D20,1,0)+IF(D23&lt;E23,1,0)+IF(D26&lt;E26,1,0)+IF(E28&lt;D28,1,0)</f>
        <v>4</v>
      </c>
      <c r="H11" s="24">
        <f>+E15+E20+D23+D26+E28</f>
        <v>8</v>
      </c>
      <c r="I11" s="23">
        <f>+D15+D20+E23+E26+D28</f>
        <v>18</v>
      </c>
      <c r="J11" s="23">
        <f t="shared" si="2"/>
        <v>-10</v>
      </c>
      <c r="K11" s="25">
        <f t="shared" si="3"/>
        <v>1</v>
      </c>
      <c r="L11" s="25" t="str">
        <f t="shared" si="4"/>
        <v>Filippo Cubeta</v>
      </c>
      <c r="M11" s="25">
        <f>LARGE(K8:K13,4)</f>
        <v>14</v>
      </c>
      <c r="N11" s="119" t="str">
        <f>IF(SUM(C8:C13)=0,"",VLOOKUP(M11,K8:L13,2,FALSE))</f>
        <v>Lorenzo Praino</v>
      </c>
    </row>
    <row r="12" spans="1:14" ht="12.75">
      <c r="A12" s="21" t="str">
        <f>iscritti!$C$201</f>
        <v>Lorenzo Praino</v>
      </c>
      <c r="B12" s="20"/>
      <c r="C12" s="22">
        <f t="shared" si="0"/>
        <v>6</v>
      </c>
      <c r="D12" s="23">
        <f t="shared" si="1"/>
        <v>5</v>
      </c>
      <c r="E12" s="23">
        <f>IF(E16&gt;D16,1,0)+IF(E18&gt;D18,1,0)+IF(E22&gt;D22,1,0)+IF(E26&gt;D26,1,0)+IF(D29&gt;E29,1,0)</f>
        <v>2</v>
      </c>
      <c r="F12" s="23">
        <f>IF(D16="",0,IF(D16=E16,1,0))+IF(D18="",0,IF(D18=E18,1,0))+IF(D22="",0,IF(D22=E22,1,0))+IF(D26="",0,IF(D26=E26,1,0))+IF(D29="",0,IF(D29=E29,1,0))</f>
        <v>0</v>
      </c>
      <c r="G12" s="23">
        <f>IF(E16&lt;D16,1,0)+IF(E18&lt;D18,1,0)+IF(E22&lt;D22,1,0)+IF(E26&lt;D26,1,0)+IF(D29&lt;E29,1,0)</f>
        <v>3</v>
      </c>
      <c r="H12" s="24">
        <f>+E16+E18+E22+E26+D29</f>
        <v>12</v>
      </c>
      <c r="I12" s="23">
        <f>+D15+D18+D22+D26+E29</f>
        <v>16</v>
      </c>
      <c r="J12" s="23">
        <f t="shared" si="2"/>
        <v>-4</v>
      </c>
      <c r="K12" s="25">
        <f t="shared" si="3"/>
        <v>14</v>
      </c>
      <c r="L12" s="25" t="str">
        <f t="shared" si="4"/>
        <v>Lorenzo Praino</v>
      </c>
      <c r="M12" s="25">
        <f>LARGE(K8:K13,5)</f>
        <v>1</v>
      </c>
      <c r="N12" s="119" t="str">
        <f>IF(SUM(C8:C13)=0,"",VLOOKUP(M12,K8:L13,2,FALSE))</f>
        <v>Filippo Cubeta</v>
      </c>
    </row>
    <row r="13" spans="1:14" ht="12.75">
      <c r="A13" s="21" t="str">
        <f>iscritti!$C$202</f>
        <v>Lorenzo Barbano</v>
      </c>
      <c r="B13" s="20"/>
      <c r="C13" s="22">
        <f t="shared" si="0"/>
        <v>0</v>
      </c>
      <c r="D13" s="23">
        <f t="shared" si="1"/>
        <v>5</v>
      </c>
      <c r="E13" s="23">
        <f>IF(E17&gt;D17,1,0)+IF(E19&gt;D19,1,0)+IF(E23&gt;D23,1,0)+IF(E24&gt;D24,1,0)+IF(E29&gt;D29,1,0)</f>
        <v>0</v>
      </c>
      <c r="F13" s="23">
        <f>IF(D17="",0,IF(D17=E17,1,0))+IF(D19="",0,IF(D19=E19,1,0))+IF(D23="",0,IF(D23=E23,1,0))+IF(D24="",0,IF(D24=E24,1,0))+IF(D29="",0,IF(D29=E29,1,0))</f>
        <v>0</v>
      </c>
      <c r="G13" s="23">
        <f>IF(E17&lt;D17,1,0)+IF(E19&lt;D19,1,0)+IF(E23&lt;D23,1,0)+IF(E24&lt;D24,1,0)+IF(E29&lt;D29,1,0)</f>
        <v>5</v>
      </c>
      <c r="H13" s="24">
        <f>+E17+E19+E23+E24+E29</f>
        <v>1</v>
      </c>
      <c r="I13" s="23">
        <f>+D17+D19+D23+D24+D29</f>
        <v>29</v>
      </c>
      <c r="J13" s="23">
        <f t="shared" si="2"/>
        <v>-28</v>
      </c>
      <c r="K13" s="25">
        <f t="shared" si="3"/>
        <v>-27</v>
      </c>
      <c r="L13" s="25" t="str">
        <f t="shared" si="4"/>
        <v>Lorenzo Barbano</v>
      </c>
      <c r="M13" s="25">
        <f>LARGE(K8:K13,6)</f>
        <v>-27</v>
      </c>
      <c r="N13" s="119" t="str">
        <f>IF(SUM(C8:C13)=0,"",VLOOKUP(M13,K8:L13,2,FALSE))</f>
        <v>Lorenzo Barbano</v>
      </c>
    </row>
    <row r="14" spans="1:14" ht="13.5" thickBot="1">
      <c r="A14" s="16" t="s">
        <v>40</v>
      </c>
      <c r="B14" s="16"/>
      <c r="C14" s="18"/>
      <c r="D14" s="27" t="s">
        <v>41</v>
      </c>
      <c r="E14" s="28"/>
      <c r="F14" s="29"/>
      <c r="G14" s="30"/>
      <c r="H14" s="29"/>
      <c r="I14" s="18"/>
      <c r="J14" s="18"/>
      <c r="K14" s="18"/>
      <c r="L14" s="18"/>
      <c r="M14" s="18"/>
      <c r="N14" s="31" t="s">
        <v>42</v>
      </c>
    </row>
    <row r="15" spans="1:14" ht="13.5" thickBot="1">
      <c r="A15" s="32" t="str">
        <f>A8</f>
        <v>Paolo Zambello</v>
      </c>
      <c r="B15" s="32" t="str">
        <f>A11</f>
        <v>Filippo Cubeta</v>
      </c>
      <c r="C15" s="33"/>
      <c r="D15" s="34">
        <v>6</v>
      </c>
      <c r="E15" s="34">
        <v>0</v>
      </c>
      <c r="F15" s="35">
        <f aca="true" t="shared" si="5" ref="F15:F29">IF(D15&gt;E15,1,0)</f>
        <v>1</v>
      </c>
      <c r="G15" s="35">
        <f aca="true" t="shared" si="6" ref="G15:G29">IF(D15=E15,1,0)</f>
        <v>0</v>
      </c>
      <c r="H15" s="35">
        <f aca="true" t="shared" si="7" ref="H15:H29">IF(D15&lt;E15,1,0)</f>
        <v>0</v>
      </c>
      <c r="I15" s="35"/>
      <c r="J15" s="35"/>
      <c r="K15" s="35"/>
      <c r="L15" s="35"/>
      <c r="M15" s="35"/>
      <c r="N15" s="36" t="str">
        <f>ladies!$A$8</f>
        <v>Valentina Bartolini</v>
      </c>
    </row>
    <row r="16" spans="1:14" ht="13.5" thickBot="1">
      <c r="A16" s="32" t="str">
        <f>A9</f>
        <v>Ernesto Gentile</v>
      </c>
      <c r="B16" s="32" t="str">
        <f>A12</f>
        <v>Lorenzo Praino</v>
      </c>
      <c r="C16" s="33"/>
      <c r="D16" s="34">
        <v>3</v>
      </c>
      <c r="E16" s="34">
        <v>1</v>
      </c>
      <c r="F16" s="35">
        <f t="shared" si="5"/>
        <v>1</v>
      </c>
      <c r="G16" s="35">
        <f t="shared" si="6"/>
        <v>0</v>
      </c>
      <c r="H16" s="35">
        <f t="shared" si="7"/>
        <v>0</v>
      </c>
      <c r="I16" s="35"/>
      <c r="J16" s="35"/>
      <c r="K16" s="35"/>
      <c r="L16" s="35"/>
      <c r="M16" s="35"/>
      <c r="N16" s="36" t="str">
        <f>ladies!$A$9</f>
        <v>Giuditta Lo Cascio</v>
      </c>
    </row>
    <row r="17" spans="1:14" ht="13.5" thickBot="1">
      <c r="A17" s="32" t="str">
        <f>A10</f>
        <v>Matteo Ciccarelli</v>
      </c>
      <c r="B17" s="32" t="str">
        <f>A13</f>
        <v>Lorenzo Barbano</v>
      </c>
      <c r="C17" s="33"/>
      <c r="D17" s="34">
        <v>6</v>
      </c>
      <c r="E17" s="34">
        <v>0</v>
      </c>
      <c r="F17" s="35">
        <f t="shared" si="5"/>
        <v>1</v>
      </c>
      <c r="G17" s="35">
        <f t="shared" si="6"/>
        <v>0</v>
      </c>
      <c r="H17" s="35">
        <f t="shared" si="7"/>
        <v>0</v>
      </c>
      <c r="I17" s="35"/>
      <c r="J17" s="35"/>
      <c r="K17" s="35"/>
      <c r="L17" s="35"/>
      <c r="M17" s="35"/>
      <c r="N17" s="36" t="str">
        <f>ladies!$A$10</f>
        <v>Eleonora Buttitta</v>
      </c>
    </row>
    <row r="18" spans="1:14" ht="13.5" thickBot="1">
      <c r="A18" s="32" t="str">
        <f>A8</f>
        <v>Paolo Zambello</v>
      </c>
      <c r="B18" s="32" t="str">
        <f>A12</f>
        <v>Lorenzo Praino</v>
      </c>
      <c r="C18" s="33"/>
      <c r="D18" s="34">
        <v>3</v>
      </c>
      <c r="E18" s="34">
        <v>1</v>
      </c>
      <c r="F18" s="35">
        <f t="shared" si="5"/>
        <v>1</v>
      </c>
      <c r="G18" s="35">
        <f t="shared" si="6"/>
        <v>0</v>
      </c>
      <c r="H18" s="35">
        <f t="shared" si="7"/>
        <v>0</v>
      </c>
      <c r="I18" s="35"/>
      <c r="J18" s="35"/>
      <c r="K18" s="35"/>
      <c r="L18" s="35"/>
      <c r="M18" s="35"/>
      <c r="N18" s="36" t="str">
        <f>A61</f>
        <v>Marco Di Vito</v>
      </c>
    </row>
    <row r="19" spans="1:14" ht="13.5" thickBot="1">
      <c r="A19" s="32" t="str">
        <f>A9</f>
        <v>Ernesto Gentile</v>
      </c>
      <c r="B19" s="32" t="str">
        <f>A13</f>
        <v>Lorenzo Barbano</v>
      </c>
      <c r="C19" s="33"/>
      <c r="D19" s="34">
        <v>6</v>
      </c>
      <c r="E19" s="34">
        <v>0</v>
      </c>
      <c r="F19" s="35">
        <f t="shared" si="5"/>
        <v>1</v>
      </c>
      <c r="G19" s="35">
        <f t="shared" si="6"/>
        <v>0</v>
      </c>
      <c r="H19" s="35">
        <f t="shared" si="7"/>
        <v>0</v>
      </c>
      <c r="I19" s="35"/>
      <c r="J19" s="35"/>
      <c r="K19" s="35"/>
      <c r="L19" s="35"/>
      <c r="M19" s="35"/>
      <c r="N19" s="36" t="str">
        <f>A55</f>
        <v>Max Fryar</v>
      </c>
    </row>
    <row r="20" spans="1:14" ht="13.5" thickBot="1">
      <c r="A20" s="32" t="str">
        <f>A10</f>
        <v>Matteo Ciccarelli</v>
      </c>
      <c r="B20" s="32" t="str">
        <f>A11</f>
        <v>Filippo Cubeta</v>
      </c>
      <c r="C20" s="33"/>
      <c r="D20" s="34">
        <v>7</v>
      </c>
      <c r="E20" s="34">
        <v>1</v>
      </c>
      <c r="F20" s="35">
        <f t="shared" si="5"/>
        <v>1</v>
      </c>
      <c r="G20" s="35">
        <f t="shared" si="6"/>
        <v>0</v>
      </c>
      <c r="H20" s="35">
        <f t="shared" si="7"/>
        <v>0</v>
      </c>
      <c r="I20" s="35"/>
      <c r="J20" s="35"/>
      <c r="K20" s="35"/>
      <c r="L20" s="35"/>
      <c r="M20" s="35"/>
      <c r="N20" s="36" t="str">
        <f>veterani!$A$11</f>
        <v>Mauro Manganello</v>
      </c>
    </row>
    <row r="21" spans="1:14" ht="13.5" thickBot="1">
      <c r="A21" s="32" t="str">
        <f>A8</f>
        <v>Paolo Zambello</v>
      </c>
      <c r="B21" s="32" t="str">
        <f>A9</f>
        <v>Ernesto Gentile</v>
      </c>
      <c r="C21" s="33"/>
      <c r="D21" s="34">
        <v>1</v>
      </c>
      <c r="E21" s="34">
        <v>0</v>
      </c>
      <c r="F21" s="35">
        <f t="shared" si="5"/>
        <v>1</v>
      </c>
      <c r="G21" s="35">
        <f t="shared" si="6"/>
        <v>0</v>
      </c>
      <c r="H21" s="35">
        <f t="shared" si="7"/>
        <v>0</v>
      </c>
      <c r="I21" s="35"/>
      <c r="J21" s="35"/>
      <c r="K21" s="35"/>
      <c r="L21" s="35"/>
      <c r="M21" s="35"/>
      <c r="N21" s="36" t="str">
        <f>A56</f>
        <v>Nicola Borgo</v>
      </c>
    </row>
    <row r="22" spans="1:14" ht="13.5" thickBot="1">
      <c r="A22" s="32" t="str">
        <f>A10</f>
        <v>Matteo Ciccarelli</v>
      </c>
      <c r="B22" s="32" t="str">
        <f>A12</f>
        <v>Lorenzo Praino</v>
      </c>
      <c r="C22" s="33"/>
      <c r="D22" s="34">
        <v>7</v>
      </c>
      <c r="E22" s="34">
        <v>3</v>
      </c>
      <c r="F22" s="35">
        <f t="shared" si="5"/>
        <v>1</v>
      </c>
      <c r="G22" s="35">
        <f t="shared" si="6"/>
        <v>0</v>
      </c>
      <c r="H22" s="35">
        <f t="shared" si="7"/>
        <v>0</v>
      </c>
      <c r="I22" s="35"/>
      <c r="J22" s="35"/>
      <c r="K22" s="35"/>
      <c r="L22" s="35"/>
      <c r="M22" s="35"/>
      <c r="N22" s="36" t="str">
        <f>A57</f>
        <v>Claudio Panebianco</v>
      </c>
    </row>
    <row r="23" spans="1:14" ht="13.5" thickBot="1">
      <c r="A23" s="32" t="str">
        <f>A11</f>
        <v>Filippo Cubeta</v>
      </c>
      <c r="B23" s="32" t="str">
        <f>A13</f>
        <v>Lorenzo Barbano</v>
      </c>
      <c r="C23" s="33"/>
      <c r="D23" s="34">
        <v>6</v>
      </c>
      <c r="E23" s="34">
        <v>1</v>
      </c>
      <c r="F23" s="35">
        <f t="shared" si="5"/>
        <v>1</v>
      </c>
      <c r="G23" s="35">
        <f t="shared" si="6"/>
        <v>0</v>
      </c>
      <c r="H23" s="35">
        <f t="shared" si="7"/>
        <v>0</v>
      </c>
      <c r="I23" s="35"/>
      <c r="J23" s="35"/>
      <c r="K23" s="35"/>
      <c r="L23" s="35"/>
      <c r="M23" s="35"/>
      <c r="N23" s="36" t="str">
        <f>A58</f>
        <v>Jessie Monticelli</v>
      </c>
    </row>
    <row r="24" spans="1:14" ht="13.5" thickBot="1">
      <c r="A24" s="32" t="str">
        <f>A8</f>
        <v>Paolo Zambello</v>
      </c>
      <c r="B24" s="32" t="str">
        <f>A13</f>
        <v>Lorenzo Barbano</v>
      </c>
      <c r="C24" s="33"/>
      <c r="D24" s="34">
        <v>5</v>
      </c>
      <c r="E24" s="34">
        <v>0</v>
      </c>
      <c r="F24" s="35">
        <f t="shared" si="5"/>
        <v>1</v>
      </c>
      <c r="G24" s="35">
        <f t="shared" si="6"/>
        <v>0</v>
      </c>
      <c r="H24" s="35">
        <f t="shared" si="7"/>
        <v>0</v>
      </c>
      <c r="I24" s="35"/>
      <c r="J24" s="35"/>
      <c r="K24" s="35"/>
      <c r="L24" s="35"/>
      <c r="M24" s="35"/>
      <c r="N24" s="36" t="str">
        <f>A55</f>
        <v>Max Fryar</v>
      </c>
    </row>
    <row r="25" spans="1:14" ht="13.5" thickBot="1">
      <c r="A25" s="32" t="str">
        <f>A9</f>
        <v>Ernesto Gentile</v>
      </c>
      <c r="B25" s="32" t="str">
        <f>A10</f>
        <v>Matteo Ciccarelli</v>
      </c>
      <c r="C25" s="33"/>
      <c r="D25" s="34">
        <v>4</v>
      </c>
      <c r="E25" s="34">
        <v>2</v>
      </c>
      <c r="F25" s="35">
        <f t="shared" si="5"/>
        <v>1</v>
      </c>
      <c r="G25" s="35">
        <f t="shared" si="6"/>
        <v>0</v>
      </c>
      <c r="H25" s="35">
        <f t="shared" si="7"/>
        <v>0</v>
      </c>
      <c r="I25" s="35"/>
      <c r="J25" s="35"/>
      <c r="K25" s="35"/>
      <c r="L25" s="35"/>
      <c r="M25" s="35"/>
      <c r="N25" s="36" t="str">
        <f>A58</f>
        <v>Jessie Monticelli</v>
      </c>
    </row>
    <row r="26" spans="1:14" ht="13.5" thickBot="1">
      <c r="A26" s="32" t="str">
        <f>A11</f>
        <v>Filippo Cubeta</v>
      </c>
      <c r="B26" s="32" t="str">
        <f>A12</f>
        <v>Lorenzo Praino</v>
      </c>
      <c r="C26" s="33"/>
      <c r="D26" s="34">
        <v>0</v>
      </c>
      <c r="E26" s="34">
        <v>1</v>
      </c>
      <c r="F26" s="35">
        <f t="shared" si="5"/>
        <v>0</v>
      </c>
      <c r="G26" s="35">
        <f t="shared" si="6"/>
        <v>0</v>
      </c>
      <c r="H26" s="35">
        <f t="shared" si="7"/>
        <v>1</v>
      </c>
      <c r="I26" s="35"/>
      <c r="J26" s="35"/>
      <c r="K26" s="35"/>
      <c r="L26" s="35"/>
      <c r="M26" s="35"/>
      <c r="N26" s="36" t="str">
        <f>A61</f>
        <v>Marco Di Vito</v>
      </c>
    </row>
    <row r="27" spans="1:14" ht="13.5" thickBot="1">
      <c r="A27" s="32" t="str">
        <f>A8</f>
        <v>Paolo Zambello</v>
      </c>
      <c r="B27" s="32" t="str">
        <f>A10</f>
        <v>Matteo Ciccarelli</v>
      </c>
      <c r="C27" s="33"/>
      <c r="D27" s="34">
        <v>1</v>
      </c>
      <c r="E27" s="34">
        <v>2</v>
      </c>
      <c r="F27" s="35">
        <f t="shared" si="5"/>
        <v>0</v>
      </c>
      <c r="G27" s="35">
        <f t="shared" si="6"/>
        <v>0</v>
      </c>
      <c r="H27" s="35">
        <f t="shared" si="7"/>
        <v>1</v>
      </c>
      <c r="I27" s="35"/>
      <c r="J27" s="35"/>
      <c r="K27" s="35"/>
      <c r="L27" s="35"/>
      <c r="M27" s="35"/>
      <c r="N27" s="36" t="str">
        <f>A57</f>
        <v>Claudio Panebianco</v>
      </c>
    </row>
    <row r="28" spans="1:14" ht="13.5" thickBot="1">
      <c r="A28" s="32" t="str">
        <f>A9</f>
        <v>Ernesto Gentile</v>
      </c>
      <c r="B28" s="32" t="str">
        <f>A11</f>
        <v>Filippo Cubeta</v>
      </c>
      <c r="C28" s="37"/>
      <c r="D28" s="34">
        <v>3</v>
      </c>
      <c r="E28" s="34">
        <v>1</v>
      </c>
      <c r="F28" s="35">
        <f t="shared" si="5"/>
        <v>1</v>
      </c>
      <c r="G28" s="35">
        <f t="shared" si="6"/>
        <v>0</v>
      </c>
      <c r="H28" s="35">
        <f t="shared" si="7"/>
        <v>0</v>
      </c>
      <c r="I28" s="35"/>
      <c r="J28" s="35"/>
      <c r="K28" s="35"/>
      <c r="L28" s="35"/>
      <c r="M28" s="35"/>
      <c r="N28" s="36" t="str">
        <f>A56</f>
        <v>Nicola Borgo</v>
      </c>
    </row>
    <row r="29" spans="1:14" ht="13.5" thickBot="1">
      <c r="A29" s="32" t="str">
        <f>A12</f>
        <v>Lorenzo Praino</v>
      </c>
      <c r="B29" s="32" t="str">
        <f>A13</f>
        <v>Lorenzo Barbano</v>
      </c>
      <c r="C29" s="37"/>
      <c r="D29" s="34">
        <v>6</v>
      </c>
      <c r="E29" s="34">
        <v>0</v>
      </c>
      <c r="F29" s="35">
        <f t="shared" si="5"/>
        <v>1</v>
      </c>
      <c r="G29" s="35">
        <f t="shared" si="6"/>
        <v>0</v>
      </c>
      <c r="H29" s="35">
        <f t="shared" si="7"/>
        <v>0</v>
      </c>
      <c r="I29" s="35"/>
      <c r="J29" s="35"/>
      <c r="K29" s="35"/>
      <c r="L29" s="35"/>
      <c r="M29" s="35"/>
      <c r="N29" s="36" t="str">
        <f>open!$A$190</f>
        <v>Gabriele Silveri</v>
      </c>
    </row>
    <row r="30" spans="1:14" ht="12.75">
      <c r="A30" s="52"/>
      <c r="B30" s="52"/>
      <c r="C30" s="37"/>
      <c r="D30" s="37"/>
      <c r="E30" s="37"/>
      <c r="F30" s="35"/>
      <c r="G30" s="35"/>
      <c r="H30" s="35"/>
      <c r="I30" s="35"/>
      <c r="J30" s="35"/>
      <c r="K30" s="35"/>
      <c r="L30" s="35"/>
      <c r="M30" s="35"/>
      <c r="N30" s="20"/>
    </row>
    <row r="31" spans="1:14" ht="12.75">
      <c r="A31" s="52"/>
      <c r="B31" s="52"/>
      <c r="C31" s="37"/>
      <c r="D31" s="37"/>
      <c r="E31" s="37"/>
      <c r="F31" s="35"/>
      <c r="G31" s="35"/>
      <c r="H31" s="35"/>
      <c r="I31" s="35"/>
      <c r="J31" s="35"/>
      <c r="K31" s="35"/>
      <c r="L31" s="35"/>
      <c r="M31" s="35"/>
      <c r="N31" s="20"/>
    </row>
    <row r="32" spans="1:14" ht="12.75">
      <c r="A32" s="52"/>
      <c r="B32" s="52"/>
      <c r="C32" s="37"/>
      <c r="D32" s="37"/>
      <c r="E32" s="37"/>
      <c r="F32" s="35"/>
      <c r="G32" s="35"/>
      <c r="H32" s="35"/>
      <c r="I32" s="35"/>
      <c r="J32" s="35"/>
      <c r="K32" s="35"/>
      <c r="L32" s="35"/>
      <c r="M32" s="35"/>
      <c r="N32" s="20"/>
    </row>
    <row r="33" spans="1:14" ht="12.75">
      <c r="A33" s="52"/>
      <c r="B33" s="52"/>
      <c r="C33" s="37"/>
      <c r="D33" s="37"/>
      <c r="E33" s="37"/>
      <c r="F33" s="35"/>
      <c r="G33" s="35"/>
      <c r="H33" s="35"/>
      <c r="I33" s="35"/>
      <c r="J33" s="35"/>
      <c r="K33" s="35"/>
      <c r="L33" s="35"/>
      <c r="M33" s="35"/>
      <c r="N33" s="20"/>
    </row>
    <row r="34" spans="1:14" ht="12.75">
      <c r="A34" s="52"/>
      <c r="B34" s="52"/>
      <c r="C34" s="37"/>
      <c r="D34" s="37"/>
      <c r="E34" s="37"/>
      <c r="F34" s="35"/>
      <c r="G34" s="35"/>
      <c r="H34" s="35"/>
      <c r="I34" s="35"/>
      <c r="J34" s="35"/>
      <c r="K34" s="35"/>
      <c r="L34" s="35"/>
      <c r="M34" s="35"/>
      <c r="N34" s="20"/>
    </row>
    <row r="35" spans="1:14" ht="12.75">
      <c r="A35" s="52"/>
      <c r="B35" s="52"/>
      <c r="C35" s="37"/>
      <c r="D35" s="37"/>
      <c r="E35" s="37"/>
      <c r="F35" s="35"/>
      <c r="G35" s="35"/>
      <c r="H35" s="35"/>
      <c r="I35" s="35"/>
      <c r="J35" s="35"/>
      <c r="K35" s="35"/>
      <c r="L35" s="35"/>
      <c r="M35" s="35"/>
      <c r="N35" s="20"/>
    </row>
    <row r="36" spans="1:14" ht="12.75">
      <c r="A36" s="52"/>
      <c r="B36" s="52"/>
      <c r="C36" s="37"/>
      <c r="D36" s="37"/>
      <c r="E36" s="37"/>
      <c r="F36" s="35"/>
      <c r="G36" s="35"/>
      <c r="H36" s="35"/>
      <c r="I36" s="35"/>
      <c r="J36" s="35"/>
      <c r="K36" s="35"/>
      <c r="L36" s="35"/>
      <c r="M36" s="35"/>
      <c r="N36" s="20"/>
    </row>
    <row r="37" spans="1:14" ht="12.75">
      <c r="A37" s="52"/>
      <c r="B37" s="52"/>
      <c r="C37" s="37"/>
      <c r="D37" s="37"/>
      <c r="E37" s="37"/>
      <c r="F37" s="35"/>
      <c r="G37" s="35"/>
      <c r="H37" s="35"/>
      <c r="I37" s="35"/>
      <c r="J37" s="35"/>
      <c r="K37" s="35"/>
      <c r="L37" s="35"/>
      <c r="M37" s="35"/>
      <c r="N37" s="20"/>
    </row>
    <row r="38" spans="1:14" ht="12.75">
      <c r="A38" s="52"/>
      <c r="B38" s="52"/>
      <c r="C38" s="37"/>
      <c r="D38" s="37"/>
      <c r="E38" s="37"/>
      <c r="F38" s="35"/>
      <c r="G38" s="35"/>
      <c r="H38" s="35"/>
      <c r="I38" s="35"/>
      <c r="J38" s="35"/>
      <c r="K38" s="35"/>
      <c r="L38" s="35"/>
      <c r="M38" s="35"/>
      <c r="N38" s="20"/>
    </row>
    <row r="39" spans="1:14" ht="12.75">
      <c r="A39" s="52"/>
      <c r="B39" s="52"/>
      <c r="C39" s="37"/>
      <c r="D39" s="37"/>
      <c r="E39" s="37"/>
      <c r="F39" s="35"/>
      <c r="G39" s="35"/>
      <c r="H39" s="35"/>
      <c r="I39" s="35"/>
      <c r="J39" s="35"/>
      <c r="K39" s="35"/>
      <c r="L39" s="35"/>
      <c r="M39" s="35"/>
      <c r="N39" s="20"/>
    </row>
    <row r="40" spans="1:14" ht="12.75">
      <c r="A40" s="52"/>
      <c r="B40" s="52"/>
      <c r="C40" s="37"/>
      <c r="D40" s="37"/>
      <c r="E40" s="37"/>
      <c r="F40" s="35"/>
      <c r="G40" s="35"/>
      <c r="H40" s="35"/>
      <c r="I40" s="35"/>
      <c r="J40" s="35"/>
      <c r="K40" s="35"/>
      <c r="L40" s="35"/>
      <c r="M40" s="35"/>
      <c r="N40" s="20"/>
    </row>
    <row r="41" spans="1:14" ht="12.75">
      <c r="A41" s="52"/>
      <c r="B41" s="52"/>
      <c r="C41" s="37"/>
      <c r="D41" s="37"/>
      <c r="E41" s="37"/>
      <c r="F41" s="35"/>
      <c r="G41" s="35"/>
      <c r="H41" s="35"/>
      <c r="I41" s="35"/>
      <c r="J41" s="35"/>
      <c r="K41" s="35"/>
      <c r="L41" s="35"/>
      <c r="M41" s="35"/>
      <c r="N41" s="20"/>
    </row>
    <row r="42" spans="1:14" ht="12.75">
      <c r="A42" s="52"/>
      <c r="B42" s="52"/>
      <c r="C42" s="37"/>
      <c r="D42" s="37"/>
      <c r="E42" s="37"/>
      <c r="F42" s="35"/>
      <c r="G42" s="35"/>
      <c r="H42" s="35"/>
      <c r="I42" s="35"/>
      <c r="J42" s="35"/>
      <c r="K42" s="35"/>
      <c r="L42" s="35"/>
      <c r="M42" s="35"/>
      <c r="N42" s="20"/>
    </row>
    <row r="43" spans="1:14" ht="12.75">
      <c r="A43" s="52"/>
      <c r="B43" s="52"/>
      <c r="C43" s="37"/>
      <c r="D43" s="37"/>
      <c r="E43" s="37"/>
      <c r="F43" s="35"/>
      <c r="G43" s="35"/>
      <c r="H43" s="35"/>
      <c r="I43" s="35"/>
      <c r="J43" s="35"/>
      <c r="K43" s="35"/>
      <c r="L43" s="35"/>
      <c r="M43" s="35"/>
      <c r="N43" s="20"/>
    </row>
    <row r="44" spans="1:14" ht="12.75">
      <c r="A44" s="52"/>
      <c r="B44" s="52"/>
      <c r="C44" s="37"/>
      <c r="D44" s="37"/>
      <c r="E44" s="37"/>
      <c r="F44" s="35"/>
      <c r="G44" s="35"/>
      <c r="H44" s="35"/>
      <c r="I44" s="35"/>
      <c r="J44" s="35"/>
      <c r="K44" s="35"/>
      <c r="L44" s="35"/>
      <c r="M44" s="35"/>
      <c r="N44" s="20"/>
    </row>
    <row r="45" spans="1:14" ht="12.75">
      <c r="A45" s="52"/>
      <c r="B45" s="52"/>
      <c r="C45" s="37"/>
      <c r="D45" s="37"/>
      <c r="E45" s="37"/>
      <c r="F45" s="35"/>
      <c r="G45" s="35"/>
      <c r="H45" s="35"/>
      <c r="I45" s="35"/>
      <c r="J45" s="35"/>
      <c r="K45" s="35"/>
      <c r="L45" s="35"/>
      <c r="M45" s="35"/>
      <c r="N45" s="20"/>
    </row>
    <row r="46" spans="1:14" ht="12.75">
      <c r="A46" s="52"/>
      <c r="B46" s="52"/>
      <c r="C46" s="37"/>
      <c r="D46" s="37"/>
      <c r="E46" s="37"/>
      <c r="F46" s="35"/>
      <c r="G46" s="35"/>
      <c r="H46" s="35"/>
      <c r="I46" s="35"/>
      <c r="J46" s="35"/>
      <c r="K46" s="35"/>
      <c r="L46" s="35"/>
      <c r="M46" s="35"/>
      <c r="N46" s="20"/>
    </row>
    <row r="47" spans="1:14" ht="12.75">
      <c r="A47" s="52"/>
      <c r="B47" s="52"/>
      <c r="C47" s="37"/>
      <c r="D47" s="37"/>
      <c r="E47" s="37"/>
      <c r="F47" s="35"/>
      <c r="G47" s="35"/>
      <c r="H47" s="35"/>
      <c r="I47" s="35"/>
      <c r="J47" s="35"/>
      <c r="K47" s="35"/>
      <c r="L47" s="35"/>
      <c r="M47" s="35"/>
      <c r="N47" s="20"/>
    </row>
    <row r="48" spans="1:14" ht="12.75">
      <c r="A48" s="52"/>
      <c r="B48" s="52"/>
      <c r="C48" s="37"/>
      <c r="D48" s="37"/>
      <c r="E48" s="37"/>
      <c r="F48" s="35"/>
      <c r="G48" s="35"/>
      <c r="H48" s="35"/>
      <c r="I48" s="35"/>
      <c r="J48" s="35"/>
      <c r="K48" s="35"/>
      <c r="L48" s="35"/>
      <c r="M48" s="35"/>
      <c r="N48" s="20"/>
    </row>
    <row r="49" spans="1:14" ht="12.75" customHeight="1">
      <c r="A49" s="52"/>
      <c r="B49" s="52"/>
      <c r="C49" s="37"/>
      <c r="D49" s="37"/>
      <c r="E49" s="37"/>
      <c r="F49" s="35"/>
      <c r="G49" s="35"/>
      <c r="H49" s="35"/>
      <c r="I49" s="35"/>
      <c r="J49" s="35"/>
      <c r="K49" s="35"/>
      <c r="L49" s="35"/>
      <c r="M49" s="35"/>
      <c r="N49" s="20"/>
    </row>
    <row r="50" spans="1:14" ht="12.75">
      <c r="A50" s="52"/>
      <c r="B50" s="52"/>
      <c r="C50" s="37"/>
      <c r="D50" s="37"/>
      <c r="E50" s="37"/>
      <c r="F50" s="35"/>
      <c r="G50" s="35"/>
      <c r="H50" s="35"/>
      <c r="I50" s="35"/>
      <c r="J50" s="35"/>
      <c r="K50" s="35"/>
      <c r="L50" s="35"/>
      <c r="M50" s="35"/>
      <c r="N50" s="20"/>
    </row>
    <row r="51" spans="1:14" ht="12.75">
      <c r="A51" s="52"/>
      <c r="B51" s="52"/>
      <c r="C51" s="37"/>
      <c r="D51" s="37"/>
      <c r="E51" s="37"/>
      <c r="F51" s="35"/>
      <c r="G51" s="35"/>
      <c r="H51" s="35"/>
      <c r="I51" s="35"/>
      <c r="J51" s="35"/>
      <c r="K51" s="35"/>
      <c r="L51" s="35"/>
      <c r="M51" s="35"/>
      <c r="N51" s="20"/>
    </row>
    <row r="52" spans="1:14" ht="12.75">
      <c r="A52" s="38"/>
      <c r="B52" s="39"/>
      <c r="C52" s="40"/>
      <c r="D52" s="41"/>
      <c r="E52" s="41"/>
      <c r="F52" s="42"/>
      <c r="G52" s="42"/>
      <c r="H52" s="43"/>
      <c r="I52" s="40"/>
      <c r="J52" s="40"/>
      <c r="K52" s="40"/>
      <c r="L52" s="40"/>
      <c r="M52" s="40"/>
      <c r="N52" s="39"/>
    </row>
    <row r="53" spans="1:14" ht="19.5">
      <c r="A53" s="44" t="s">
        <v>43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</row>
    <row r="54" spans="1:14" ht="12.75">
      <c r="A54" s="46" t="s">
        <v>31</v>
      </c>
      <c r="B54" s="47"/>
      <c r="C54" s="48" t="s">
        <v>32</v>
      </c>
      <c r="D54" s="49" t="s">
        <v>33</v>
      </c>
      <c r="E54" s="49" t="s">
        <v>34</v>
      </c>
      <c r="F54" s="50" t="s">
        <v>35</v>
      </c>
      <c r="G54" s="50" t="s">
        <v>36</v>
      </c>
      <c r="H54" s="50" t="s">
        <v>37</v>
      </c>
      <c r="I54" s="49" t="s">
        <v>38</v>
      </c>
      <c r="J54" s="49" t="s">
        <v>39</v>
      </c>
      <c r="K54" s="49"/>
      <c r="L54" s="49"/>
      <c r="M54" s="49"/>
      <c r="N54" s="51"/>
    </row>
    <row r="55" spans="1:14" ht="12.75">
      <c r="A55" s="21" t="str">
        <f>iscritti!$C$193</f>
        <v>Max Fryar</v>
      </c>
      <c r="B55" s="20"/>
      <c r="C55" s="22">
        <f aca="true" t="shared" si="8" ref="C55:C61">E55*3+F55</f>
        <v>13</v>
      </c>
      <c r="D55" s="23">
        <f aca="true" t="shared" si="9" ref="D55:D61">SUM(E55:G55)</f>
        <v>6</v>
      </c>
      <c r="E55" s="23">
        <f>IF(D63&gt;E63,1,0)+IF(D66&gt;E66,1,0)+IF(D72&gt;E72,1,0)+IF(D75&gt;E75,1,0)+IF(D78&gt;E78,1,0)+IF(D81&gt;E81,1,0)</f>
        <v>4</v>
      </c>
      <c r="F55" s="23">
        <f>IF(D63="",0,IF(D63=E63,1,0))+IF(E66="",0,IF(E66=D66,1,0))+IF(D72="",0,IF(D72=E72,1,0))+IF(D75="",0,IF(D75=E75,1,0))+IF(D78="",0,IF(D78=E78,1,0))+IF(D81="",0,IF(D81=E81,1,0))</f>
        <v>1</v>
      </c>
      <c r="G55" s="23">
        <f>IF(D63&lt;E63,1,0)+IF(D66&lt;E66,1,0)+IF(D72&lt;E72,1,0)+IF(D75&lt;E75,1,0)+IF(D78&lt;E78,1,0)+IF(D81&lt;E81,1,0)</f>
        <v>1</v>
      </c>
      <c r="H55" s="24">
        <f>+D63+D66+D72+D75+D78+D81</f>
        <v>13</v>
      </c>
      <c r="I55" s="23">
        <f>+E63+E66+E72+E75+E78+E81</f>
        <v>8</v>
      </c>
      <c r="J55" s="23">
        <f aca="true" t="shared" si="10" ref="J55:J61">H55-I55</f>
        <v>5</v>
      </c>
      <c r="K55" s="25">
        <f aca="true" t="shared" si="11" ref="K55:K61">+C55+J55+H55</f>
        <v>31</v>
      </c>
      <c r="L55" s="25" t="str">
        <f aca="true" t="shared" si="12" ref="L55:L61">+A55</f>
        <v>Max Fryar</v>
      </c>
      <c r="M55" s="25">
        <f>LARGE(K55:K61,1)</f>
        <v>79</v>
      </c>
      <c r="N55" s="119" t="str">
        <f>IF(SUM(C55:C61)=0,"",VLOOKUP(M55,K55:L61,2,FALSE))</f>
        <v>Claudio Panebianco</v>
      </c>
    </row>
    <row r="56" spans="1:14" ht="12.75">
      <c r="A56" s="21" t="str">
        <f>iscritti!$C$195</f>
        <v>Nicola Borgo</v>
      </c>
      <c r="B56" s="20"/>
      <c r="C56" s="22">
        <f t="shared" si="8"/>
        <v>8</v>
      </c>
      <c r="D56" s="23">
        <f t="shared" si="9"/>
        <v>6</v>
      </c>
      <c r="E56" s="23">
        <f>IF(D64&gt;E64,1,0)+IF(D67&gt;E67,1,0)+IF(D69&gt;E69,1,0)+IF(D73&gt;E73,1,0)+IF(E75&gt;D75,1,0)+IF(D79&gt;E79,1,0)</f>
        <v>2</v>
      </c>
      <c r="F56" s="23">
        <f>IF(D64="",0,IF(D64=E64,1,0))+IF(E67="",0,IF(E67=D67,1,0))+IF(D69="",0,IF(D69=E69,1,0))+IF(D73="",0,IF(D73=E73,1,0))+IF(D75="",0,IF(D75=E75,1,0))+IF(D79="",0,IF(D79=E79,1,0))</f>
        <v>2</v>
      </c>
      <c r="G56" s="23">
        <f>IF(D64&lt;E64,1,0)+IF(D67&lt;E67,1,0)+IF(D69&lt;E69,1,0)+IF(D73&lt;E73,1,0)+IF(E75&lt;D75,1,0)+IF(D79&lt;E79,1,0)</f>
        <v>2</v>
      </c>
      <c r="H56" s="24">
        <f>+D64+D67+D69+D73+E75+D79</f>
        <v>8</v>
      </c>
      <c r="I56" s="24">
        <f>+E64+E67+E69+E73+D75+E79</f>
        <v>10</v>
      </c>
      <c r="J56" s="23">
        <f t="shared" si="10"/>
        <v>-2</v>
      </c>
      <c r="K56" s="25">
        <f t="shared" si="11"/>
        <v>14</v>
      </c>
      <c r="L56" s="25" t="str">
        <f t="shared" si="12"/>
        <v>Nicola Borgo</v>
      </c>
      <c r="M56" s="25">
        <f>LARGE(K55:K61,2)</f>
        <v>31</v>
      </c>
      <c r="N56" s="119" t="str">
        <f>IF(SUM(C55:C61)=0,"",VLOOKUP(M56,K55:L61,2,FALSE))</f>
        <v>Max Fryar</v>
      </c>
    </row>
    <row r="57" spans="1:14" ht="12.75">
      <c r="A57" s="21" t="str">
        <f>iscritti!$C$197</f>
        <v>Claudio Panebianco</v>
      </c>
      <c r="B57" s="20"/>
      <c r="C57" s="22">
        <f t="shared" si="8"/>
        <v>18</v>
      </c>
      <c r="D57" s="23">
        <f t="shared" si="9"/>
        <v>6</v>
      </c>
      <c r="E57" s="23">
        <f>IF(D65&gt;E65,1,0)+IF(D68&gt;E68,1,0)+IF(D70&gt;E70,1,0)+IF(E73&gt;D73,1,0)+IF(D76&gt;E76,1,0)+IF(E81&gt;D81,1,0)</f>
        <v>6</v>
      </c>
      <c r="F57" s="23">
        <f>IF(D65="",0,IF(D65=E65,1,0))+IF(E68="",0,IF(E68=D68,1,0))+IF(D70="",0,IF(D70=E70,1,0))+IF(D73="",0,IF(D73=E73,1,0))+IF(D76="",0,IF(D76=E76,1,0))+IF(D81="",0,IF(D81=E81,1,0))</f>
        <v>0</v>
      </c>
      <c r="G57" s="23">
        <f>IF(D65&lt;E65,1,0)+IF(D68&lt;E68,1,0)+IF(D70&lt;E70,1,0)+IF(E73&lt;D73,1,0)+IF(D76&lt;E76,1,0)+IF(E81&lt;D81,1,0)</f>
        <v>0</v>
      </c>
      <c r="H57" s="24">
        <f>+D65+D68+D70+E73+D76+E81</f>
        <v>32</v>
      </c>
      <c r="I57" s="24">
        <f>+E65+E68+E70+D73+E76+D81</f>
        <v>3</v>
      </c>
      <c r="J57" s="23">
        <f t="shared" si="10"/>
        <v>29</v>
      </c>
      <c r="K57" s="25">
        <f t="shared" si="11"/>
        <v>79</v>
      </c>
      <c r="L57" s="25" t="str">
        <f t="shared" si="12"/>
        <v>Claudio Panebianco</v>
      </c>
      <c r="M57" s="25">
        <f>LARGE(K55:K61,3)</f>
        <v>31</v>
      </c>
      <c r="N57" s="119" t="s">
        <v>203</v>
      </c>
    </row>
    <row r="58" spans="1:14" ht="12.75">
      <c r="A58" s="21" t="str">
        <f>iscritti!$C$199</f>
        <v>Jessie Monticelli</v>
      </c>
      <c r="B58" s="20"/>
      <c r="C58" s="22">
        <f t="shared" si="8"/>
        <v>7</v>
      </c>
      <c r="D58" s="23">
        <f t="shared" si="9"/>
        <v>6</v>
      </c>
      <c r="E58" s="23">
        <f>IF(E64&gt;D64,1,0)+IF(E66&gt;D66,1,0)+IF(D71&gt;E71,1,0)+IF(E76&gt;D76,1,0)+IF(D80&gt;E80,1,0)+IF(D82&gt;E82,1,0)</f>
        <v>2</v>
      </c>
      <c r="F58" s="23">
        <f>IF(D64="",0,IF(D64=E64,1,0))+IF(E66="",0,IF(E66=D66,1,0))+IF(D71="",0,IF(D71=E71,1,0))+IF(D76="",0,IF(D76=E76,1,0))+IF(D80="",0,IF(D80=E80,1,0))+IF(D82="",0,IF(D82=E82,1,0))</f>
        <v>1</v>
      </c>
      <c r="G58" s="23">
        <f>IF(E64&lt;D64,1,0)+IF(E66&lt;D66,1,0)+IF(D71&lt;E71,1,0)+IF(E76&lt;D76,1,0)+IF(D80&lt;E80,1,0)+IF(D82&lt;E82,1,0)</f>
        <v>3</v>
      </c>
      <c r="H58" s="24">
        <f>+E64+E66+D71+E76+D80+D82</f>
        <v>9</v>
      </c>
      <c r="I58" s="24">
        <f>+D64+D66+E71+D76+E80+E82</f>
        <v>12</v>
      </c>
      <c r="J58" s="23">
        <f t="shared" si="10"/>
        <v>-3</v>
      </c>
      <c r="K58" s="25">
        <f t="shared" si="11"/>
        <v>13</v>
      </c>
      <c r="L58" s="25" t="str">
        <f t="shared" si="12"/>
        <v>Jessie Monticelli</v>
      </c>
      <c r="M58" s="25">
        <f>LARGE(K55:K61,4)</f>
        <v>14</v>
      </c>
      <c r="N58" s="119" t="str">
        <f>IF(SUM(C55:C61)=0,"",VLOOKUP(M58,K55:L61,2,FALSE))</f>
        <v>Nicola Borgo</v>
      </c>
    </row>
    <row r="59" spans="1:14" ht="12.75">
      <c r="A59" s="21" t="str">
        <f>iscritti!$C$200</f>
        <v>Luca Accornero</v>
      </c>
      <c r="B59" s="20"/>
      <c r="C59" s="22">
        <f t="shared" si="8"/>
        <v>10</v>
      </c>
      <c r="D59" s="23">
        <f t="shared" si="9"/>
        <v>6</v>
      </c>
      <c r="E59" s="23">
        <f>IF(E67&gt;D67,1,0)+IF(E70&gt;D70,1,0)+IF(D74&gt;E74,1,0)+IF(D77&gt;E77,1,0)+IF(E78&gt;D78,1,0)+IF(E82&gt;D82,1,0)</f>
        <v>3</v>
      </c>
      <c r="F59" s="23">
        <f>IF(D67="",0,IF(D67=E67,1,0))+IF(E70="",0,IF(E70=D70,1,0))+IF(D74="",0,IF(D74=E74,1,0))+IF(D77="",0,IF(D77=E77,1,0))+IF(D78="",0,IF(D78=E78,1,0))+IF(D82="",0,IF(D82=E82,1,0))</f>
        <v>1</v>
      </c>
      <c r="G59" s="23">
        <f>IF(E67&lt;D67,1,0)+IF(E70&lt;D70,1,0)+IF(D74&lt;E74,1,0)+IF(D77&lt;E77,1,0)+IF(E78&lt;D78,1,0)+IF(E82&lt;D82,1,0)</f>
        <v>2</v>
      </c>
      <c r="H59" s="24">
        <f>+E67+E70+D74+D77+E78+E82</f>
        <v>14</v>
      </c>
      <c r="I59" s="24">
        <f>+D67+D70+E74+E77+D78+D82</f>
        <v>7</v>
      </c>
      <c r="J59" s="23">
        <f t="shared" si="10"/>
        <v>7</v>
      </c>
      <c r="K59" s="25">
        <f t="shared" si="11"/>
        <v>31</v>
      </c>
      <c r="L59" s="25" t="str">
        <f t="shared" si="12"/>
        <v>Luca Accornero</v>
      </c>
      <c r="M59" s="25">
        <f>LARGE(K55:K61,5)</f>
        <v>13</v>
      </c>
      <c r="N59" s="119" t="str">
        <f>IF(SUM(C55:C61)=0,"",VLOOKUP(M59,K55:L61,2,FALSE))</f>
        <v>Jessie Monticelli</v>
      </c>
    </row>
    <row r="60" spans="1:14" ht="12.75">
      <c r="A60" s="21" t="str">
        <f>iscritti!$C$203</f>
        <v>Michael Ruocco</v>
      </c>
      <c r="B60" s="20"/>
      <c r="C60" s="22">
        <f t="shared" si="8"/>
        <v>0</v>
      </c>
      <c r="D60" s="23">
        <f t="shared" si="9"/>
        <v>6</v>
      </c>
      <c r="E60" s="23">
        <f>IF(E63&gt;D63,1,0)+IF(E68&gt;D68,1,0)+IF(E71&gt;D71,1,0)+IF(E74&gt;D74,1,0)+IF(E79&gt;D79,1,0)+IF(D83&gt;E83,1,0)</f>
        <v>0</v>
      </c>
      <c r="F60" s="23">
        <f>IF(D63="",0,IF(D63=E63,1,0))+IF(E68="",0,IF(E68=D68,1,0))+IF(D71="",0,IF(D71=E71,1,0))+IF(D74="",0,IF(D74=E74,1,0))+IF(D79="",0,IF(D79=E79,1,0))+IF(D83="",0,IF(D83=E83,1,0))</f>
        <v>0</v>
      </c>
      <c r="G60" s="23">
        <f>IF(E63&lt;D63,1,0)+IF(E68&lt;D68,1,0)+IF(E71&lt;D71,1,0)+IF(E74&lt;D74,1,0)+IF(E79&lt;D79,1,0)+IF(D83&lt;E83,1,0)</f>
        <v>6</v>
      </c>
      <c r="H60" s="24">
        <f>+E63+E68+E71+E74+E79+D83</f>
        <v>0</v>
      </c>
      <c r="I60" s="24">
        <f>+D63+D68+D71+D74+D79+E83</f>
        <v>33</v>
      </c>
      <c r="J60" s="23">
        <f t="shared" si="10"/>
        <v>-33</v>
      </c>
      <c r="K60" s="25">
        <f t="shared" si="11"/>
        <v>-33</v>
      </c>
      <c r="L60" s="25" t="str">
        <f t="shared" si="12"/>
        <v>Michael Ruocco</v>
      </c>
      <c r="M60" s="25">
        <f>LARGE(K55:K61,6)</f>
        <v>11</v>
      </c>
      <c r="N60" s="119" t="str">
        <f>IF(SUM(C55:C61)=0,"",VLOOKUP(M60,K55:L61,2,FALSE))</f>
        <v>Marco Di Vito</v>
      </c>
    </row>
    <row r="61" spans="1:14" ht="12.75">
      <c r="A61" s="21" t="str">
        <f>iscritti!$C$204</f>
        <v>Marco Di Vito</v>
      </c>
      <c r="B61" s="20"/>
      <c r="C61" s="22">
        <f t="shared" si="8"/>
        <v>4</v>
      </c>
      <c r="D61" s="23">
        <f t="shared" si="9"/>
        <v>6</v>
      </c>
      <c r="E61" s="23">
        <f>IF(E65&gt;D65,1,0)+IF(E69&gt;D69,1,0)+IF(E72&gt;D72,1,0)+IF(E77&gt;D77,1,0)+IF(E80&gt;D80,1,0)+IF(E83&gt;D83,1,0)</f>
        <v>1</v>
      </c>
      <c r="F61" s="23">
        <f>IF(D65="",0,IF(D65=E65,1,0))+IF(E69="",0,IF(E69=D69,1,0))+IF(D72="",0,IF(D72=E72,1,0))+IF(D77="",0,IF(D77=E77,1,0))+IF(D80="",0,IF(D80=E80,1,0))+IF(D83="",0,IF(D83=E83,1,0))</f>
        <v>1</v>
      </c>
      <c r="G61" s="23">
        <f>IF(E65&lt;D65,1,0)+IF(E69&lt;D69,1,0)+IF(E72&lt;D72,1,0)+IF(E77&lt;D77,1,0)+IF(E80&lt;D80,1,0)+IF(E83&lt;D83,1,0)</f>
        <v>4</v>
      </c>
      <c r="H61" s="24">
        <f>+E65+E69+E72+E77+E80+E83</f>
        <v>10</v>
      </c>
      <c r="I61" s="24">
        <f>+D65+D69+D72+D77+D80+D83</f>
        <v>13</v>
      </c>
      <c r="J61" s="23">
        <f t="shared" si="10"/>
        <v>-3</v>
      </c>
      <c r="K61" s="25">
        <f t="shared" si="11"/>
        <v>11</v>
      </c>
      <c r="L61" s="25" t="str">
        <f t="shared" si="12"/>
        <v>Marco Di Vito</v>
      </c>
      <c r="M61" s="25">
        <f>LARGE(K55:K61,7)</f>
        <v>-33</v>
      </c>
      <c r="N61" s="119" t="str">
        <f>IF(SUM(C55:C61)=0,"",VLOOKUP(M61,K55:L61,2,FALSE))</f>
        <v>Michael Ruocco</v>
      </c>
    </row>
    <row r="62" spans="1:14" ht="13.5" thickBot="1">
      <c r="A62" s="16" t="s">
        <v>40</v>
      </c>
      <c r="B62" s="16"/>
      <c r="C62" s="18"/>
      <c r="D62" s="27" t="s">
        <v>41</v>
      </c>
      <c r="E62" s="28"/>
      <c r="F62" s="29"/>
      <c r="G62" s="30"/>
      <c r="H62" s="29"/>
      <c r="I62" s="18"/>
      <c r="J62" s="18"/>
      <c r="K62" s="18"/>
      <c r="L62" s="18"/>
      <c r="M62" s="18"/>
      <c r="N62" s="31" t="s">
        <v>42</v>
      </c>
    </row>
    <row r="63" spans="1:14" ht="13.5" thickBot="1">
      <c r="A63" s="32" t="str">
        <f>A55</f>
        <v>Max Fryar</v>
      </c>
      <c r="B63" s="32" t="str">
        <f>A60</f>
        <v>Michael Ruocco</v>
      </c>
      <c r="C63" s="33"/>
      <c r="D63" s="34">
        <v>5</v>
      </c>
      <c r="E63" s="34">
        <v>0</v>
      </c>
      <c r="F63" s="35">
        <f aca="true" t="shared" si="13" ref="F63:F83">IF(D63&gt;E63,1,0)</f>
        <v>1</v>
      </c>
      <c r="G63" s="35">
        <f aca="true" t="shared" si="14" ref="G63:G83">IF(D63=E63,1,0)</f>
        <v>0</v>
      </c>
      <c r="H63" s="35">
        <f aca="true" t="shared" si="15" ref="H63:H83">IF(D63&lt;E63,1,0)</f>
        <v>0</v>
      </c>
      <c r="I63" s="35"/>
      <c r="J63" s="35"/>
      <c r="K63" s="35"/>
      <c r="L63" s="35"/>
      <c r="M63" s="35"/>
      <c r="N63" s="36" t="str">
        <f>ladies!$A$11</f>
        <v>Sara Guercia</v>
      </c>
    </row>
    <row r="64" spans="1:14" ht="13.5" thickBot="1">
      <c r="A64" s="32" t="str">
        <f>A56</f>
        <v>Nicola Borgo</v>
      </c>
      <c r="B64" s="32" t="str">
        <f>A58</f>
        <v>Jessie Monticelli</v>
      </c>
      <c r="C64" s="33"/>
      <c r="D64" s="34">
        <v>1</v>
      </c>
      <c r="E64" s="34">
        <v>0</v>
      </c>
      <c r="F64" s="35">
        <f t="shared" si="13"/>
        <v>1</v>
      </c>
      <c r="G64" s="35">
        <f t="shared" si="14"/>
        <v>0</v>
      </c>
      <c r="H64" s="35">
        <f t="shared" si="15"/>
        <v>0</v>
      </c>
      <c r="I64" s="35"/>
      <c r="J64" s="35"/>
      <c r="K64" s="35"/>
      <c r="L64" s="35"/>
      <c r="M64" s="35"/>
      <c r="N64" s="36" t="str">
        <f>ladies!$A$12</f>
        <v>Paola Forlani</v>
      </c>
    </row>
    <row r="65" spans="1:14" ht="13.5" thickBot="1">
      <c r="A65" s="32" t="str">
        <f>A57</f>
        <v>Claudio Panebianco</v>
      </c>
      <c r="B65" s="32" t="str">
        <f>A61</f>
        <v>Marco Di Vito</v>
      </c>
      <c r="C65" s="33"/>
      <c r="D65" s="34">
        <v>5</v>
      </c>
      <c r="E65" s="34">
        <v>0</v>
      </c>
      <c r="F65" s="35">
        <f t="shared" si="13"/>
        <v>1</v>
      </c>
      <c r="G65" s="35">
        <f t="shared" si="14"/>
        <v>0</v>
      </c>
      <c r="H65" s="35">
        <f t="shared" si="15"/>
        <v>0</v>
      </c>
      <c r="I65" s="35"/>
      <c r="J65" s="35"/>
      <c r="K65" s="35"/>
      <c r="L65" s="35"/>
      <c r="M65" s="35"/>
      <c r="N65" s="36" t="str">
        <f>ladies!$A$13</f>
        <v>Laura Panza</v>
      </c>
    </row>
    <row r="66" spans="1:14" ht="13.5" thickBot="1">
      <c r="A66" s="32" t="str">
        <f>A55</f>
        <v>Max Fryar</v>
      </c>
      <c r="B66" s="32" t="str">
        <f>A58</f>
        <v>Jessie Monticelli</v>
      </c>
      <c r="C66" s="33"/>
      <c r="D66" s="34">
        <v>1</v>
      </c>
      <c r="E66" s="34">
        <v>1</v>
      </c>
      <c r="F66" s="35">
        <f t="shared" si="13"/>
        <v>0</v>
      </c>
      <c r="G66" s="35">
        <f t="shared" si="14"/>
        <v>1</v>
      </c>
      <c r="H66" s="35">
        <f t="shared" si="15"/>
        <v>0</v>
      </c>
      <c r="I66" s="35"/>
      <c r="J66" s="35"/>
      <c r="K66" s="35"/>
      <c r="L66" s="35"/>
      <c r="M66" s="35"/>
      <c r="N66" s="36" t="str">
        <f>A11</f>
        <v>Filippo Cubeta</v>
      </c>
    </row>
    <row r="67" spans="1:14" ht="13.5" thickBot="1">
      <c r="A67" s="32" t="str">
        <f>A56</f>
        <v>Nicola Borgo</v>
      </c>
      <c r="B67" s="32" t="str">
        <f>A59</f>
        <v>Luca Accornero</v>
      </c>
      <c r="C67" s="33"/>
      <c r="D67" s="34">
        <v>1</v>
      </c>
      <c r="E67" s="34">
        <v>1</v>
      </c>
      <c r="F67" s="35">
        <f t="shared" si="13"/>
        <v>0</v>
      </c>
      <c r="G67" s="35">
        <f t="shared" si="14"/>
        <v>1</v>
      </c>
      <c r="H67" s="35">
        <f t="shared" si="15"/>
        <v>0</v>
      </c>
      <c r="I67" s="35"/>
      <c r="J67" s="35"/>
      <c r="K67" s="35"/>
      <c r="L67" s="35"/>
      <c r="M67" s="35"/>
      <c r="N67" s="36" t="str">
        <f>A9</f>
        <v>Ernesto Gentile</v>
      </c>
    </row>
    <row r="68" spans="1:14" ht="13.5" thickBot="1">
      <c r="A68" s="32" t="str">
        <f>A57</f>
        <v>Claudio Panebianco</v>
      </c>
      <c r="B68" s="32" t="str">
        <f>A60</f>
        <v>Michael Ruocco</v>
      </c>
      <c r="C68" s="33"/>
      <c r="D68" s="34">
        <v>6</v>
      </c>
      <c r="E68" s="34">
        <v>0</v>
      </c>
      <c r="F68" s="35">
        <f t="shared" si="13"/>
        <v>1</v>
      </c>
      <c r="G68" s="35">
        <f t="shared" si="14"/>
        <v>0</v>
      </c>
      <c r="H68" s="35">
        <f t="shared" si="15"/>
        <v>0</v>
      </c>
      <c r="I68" s="35"/>
      <c r="J68" s="35"/>
      <c r="K68" s="35"/>
      <c r="L68" s="35"/>
      <c r="M68" s="35"/>
      <c r="N68" s="36" t="str">
        <f>A10</f>
        <v>Matteo Ciccarelli</v>
      </c>
    </row>
    <row r="69" spans="1:14" ht="13.5" thickBot="1">
      <c r="A69" s="32" t="str">
        <f>A56</f>
        <v>Nicola Borgo</v>
      </c>
      <c r="B69" s="32" t="str">
        <f>A61</f>
        <v>Marco Di Vito</v>
      </c>
      <c r="C69" s="33"/>
      <c r="D69" s="34">
        <v>1</v>
      </c>
      <c r="E69" s="34">
        <v>1</v>
      </c>
      <c r="F69" s="35">
        <f t="shared" si="13"/>
        <v>0</v>
      </c>
      <c r="G69" s="35">
        <f t="shared" si="14"/>
        <v>1</v>
      </c>
      <c r="H69" s="35">
        <f t="shared" si="15"/>
        <v>0</v>
      </c>
      <c r="I69" s="35"/>
      <c r="J69" s="35"/>
      <c r="K69" s="35"/>
      <c r="L69" s="35"/>
      <c r="M69" s="35"/>
      <c r="N69" s="36" t="str">
        <f>A8</f>
        <v>Paolo Zambello</v>
      </c>
    </row>
    <row r="70" spans="1:14" ht="13.5" thickBot="1">
      <c r="A70" s="32" t="str">
        <f>A57</f>
        <v>Claudio Panebianco</v>
      </c>
      <c r="B70" s="32" t="str">
        <f>A59</f>
        <v>Luca Accornero</v>
      </c>
      <c r="C70" s="33"/>
      <c r="D70" s="34">
        <v>5</v>
      </c>
      <c r="E70" s="34">
        <v>1</v>
      </c>
      <c r="F70" s="35">
        <f t="shared" si="13"/>
        <v>1</v>
      </c>
      <c r="G70" s="35">
        <f t="shared" si="14"/>
        <v>0</v>
      </c>
      <c r="H70" s="35">
        <f t="shared" si="15"/>
        <v>0</v>
      </c>
      <c r="I70" s="35"/>
      <c r="J70" s="35"/>
      <c r="K70" s="35"/>
      <c r="L70" s="35"/>
      <c r="M70" s="35"/>
      <c r="N70" s="36" t="str">
        <f>A12</f>
        <v>Lorenzo Praino</v>
      </c>
    </row>
    <row r="71" spans="1:14" ht="13.5" thickBot="1">
      <c r="A71" s="32" t="str">
        <f>A58</f>
        <v>Jessie Monticelli</v>
      </c>
      <c r="B71" s="32" t="str">
        <f>A60</f>
        <v>Michael Ruocco</v>
      </c>
      <c r="C71" s="33"/>
      <c r="D71" s="34">
        <v>6</v>
      </c>
      <c r="E71" s="34">
        <v>0</v>
      </c>
      <c r="F71" s="35">
        <f t="shared" si="13"/>
        <v>1</v>
      </c>
      <c r="G71" s="35">
        <f t="shared" si="14"/>
        <v>0</v>
      </c>
      <c r="H71" s="35">
        <f t="shared" si="15"/>
        <v>0</v>
      </c>
      <c r="I71" s="35"/>
      <c r="J71" s="35"/>
      <c r="K71" s="35"/>
      <c r="L71" s="35"/>
      <c r="M71" s="35"/>
      <c r="N71" s="36" t="str">
        <f>veterani!$A$12</f>
        <v>Alessandro Toni</v>
      </c>
    </row>
    <row r="72" spans="1:14" ht="13.5" thickBot="1">
      <c r="A72" s="32" t="str">
        <f>A55</f>
        <v>Max Fryar</v>
      </c>
      <c r="B72" s="32" t="str">
        <f>A61</f>
        <v>Marco Di Vito</v>
      </c>
      <c r="C72" s="33"/>
      <c r="D72" s="34">
        <v>4</v>
      </c>
      <c r="E72" s="34">
        <v>2</v>
      </c>
      <c r="F72" s="35">
        <f t="shared" si="13"/>
        <v>1</v>
      </c>
      <c r="G72" s="35">
        <f t="shared" si="14"/>
        <v>0</v>
      </c>
      <c r="H72" s="35">
        <f t="shared" si="15"/>
        <v>0</v>
      </c>
      <c r="I72" s="35"/>
      <c r="J72" s="35"/>
      <c r="K72" s="35"/>
      <c r="L72" s="35"/>
      <c r="M72" s="35"/>
      <c r="N72" s="36" t="str">
        <f>A59</f>
        <v>Luca Accornero</v>
      </c>
    </row>
    <row r="73" spans="1:14" ht="13.5" thickBot="1">
      <c r="A73" s="32" t="str">
        <f>A56</f>
        <v>Nicola Borgo</v>
      </c>
      <c r="B73" s="32" t="str">
        <f>A57</f>
        <v>Claudio Panebianco</v>
      </c>
      <c r="C73" s="33"/>
      <c r="D73" s="34">
        <v>1</v>
      </c>
      <c r="E73" s="34">
        <v>6</v>
      </c>
      <c r="F73" s="35">
        <f t="shared" si="13"/>
        <v>0</v>
      </c>
      <c r="G73" s="35">
        <f t="shared" si="14"/>
        <v>0</v>
      </c>
      <c r="H73" s="35">
        <f t="shared" si="15"/>
        <v>1</v>
      </c>
      <c r="I73" s="35"/>
      <c r="J73" s="35"/>
      <c r="K73" s="35"/>
      <c r="L73" s="35"/>
      <c r="M73" s="35"/>
      <c r="N73" s="36" t="str">
        <f>open!$A$129</f>
        <v>Alex Iorio</v>
      </c>
    </row>
    <row r="74" spans="1:14" ht="13.5" thickBot="1">
      <c r="A74" s="32" t="str">
        <f>A59</f>
        <v>Luca Accornero</v>
      </c>
      <c r="B74" s="32" t="str">
        <f>A60</f>
        <v>Michael Ruocco</v>
      </c>
      <c r="C74" s="33"/>
      <c r="D74" s="34">
        <v>6</v>
      </c>
      <c r="E74" s="34">
        <v>0</v>
      </c>
      <c r="F74" s="35">
        <f t="shared" si="13"/>
        <v>1</v>
      </c>
      <c r="G74" s="35">
        <f t="shared" si="14"/>
        <v>0</v>
      </c>
      <c r="H74" s="35">
        <f t="shared" si="15"/>
        <v>0</v>
      </c>
      <c r="I74" s="35"/>
      <c r="J74" s="35"/>
      <c r="K74" s="35"/>
      <c r="L74" s="35"/>
      <c r="M74" s="35"/>
      <c r="N74" s="36" t="str">
        <f>veterani!$A$8</f>
        <v>Livio Cerullo</v>
      </c>
    </row>
    <row r="75" spans="1:14" ht="13.5" thickBot="1">
      <c r="A75" s="32" t="str">
        <f>A55</f>
        <v>Max Fryar</v>
      </c>
      <c r="B75" s="32" t="str">
        <f>A56</f>
        <v>Nicola Borgo</v>
      </c>
      <c r="C75" s="33"/>
      <c r="D75" s="34">
        <v>2</v>
      </c>
      <c r="E75" s="34">
        <v>1</v>
      </c>
      <c r="F75" s="35">
        <f t="shared" si="13"/>
        <v>1</v>
      </c>
      <c r="G75" s="35">
        <f t="shared" si="14"/>
        <v>0</v>
      </c>
      <c r="H75" s="35">
        <f t="shared" si="15"/>
        <v>0</v>
      </c>
      <c r="I75" s="35"/>
      <c r="J75" s="35"/>
      <c r="K75" s="35"/>
      <c r="L75" s="35"/>
      <c r="M75" s="35"/>
      <c r="N75" s="36" t="str">
        <f aca="true" t="shared" si="16" ref="N75:N80">A8</f>
        <v>Paolo Zambello</v>
      </c>
    </row>
    <row r="76" spans="1:14" ht="13.5" thickBot="1">
      <c r="A76" s="32" t="str">
        <f>A57</f>
        <v>Claudio Panebianco</v>
      </c>
      <c r="B76" s="32" t="str">
        <f>A58</f>
        <v>Jessie Monticelli</v>
      </c>
      <c r="C76" s="33"/>
      <c r="D76" s="34">
        <v>6</v>
      </c>
      <c r="E76" s="34">
        <v>1</v>
      </c>
      <c r="F76" s="35">
        <f t="shared" si="13"/>
        <v>1</v>
      </c>
      <c r="G76" s="35">
        <f t="shared" si="14"/>
        <v>0</v>
      </c>
      <c r="H76" s="35">
        <f t="shared" si="15"/>
        <v>0</v>
      </c>
      <c r="I76" s="35"/>
      <c r="J76" s="35"/>
      <c r="K76" s="35"/>
      <c r="L76" s="35"/>
      <c r="M76" s="35"/>
      <c r="N76" s="36" t="str">
        <f t="shared" si="16"/>
        <v>Ernesto Gentile</v>
      </c>
    </row>
    <row r="77" spans="1:14" ht="13.5" thickBot="1">
      <c r="A77" s="32" t="str">
        <f>A59</f>
        <v>Luca Accornero</v>
      </c>
      <c r="B77" s="32" t="str">
        <f>A61</f>
        <v>Marco Di Vito</v>
      </c>
      <c r="C77" s="33"/>
      <c r="D77" s="34">
        <v>2</v>
      </c>
      <c r="E77" s="34">
        <v>0</v>
      </c>
      <c r="F77" s="35">
        <f t="shared" si="13"/>
        <v>1</v>
      </c>
      <c r="G77" s="35">
        <f t="shared" si="14"/>
        <v>0</v>
      </c>
      <c r="H77" s="35">
        <f t="shared" si="15"/>
        <v>0</v>
      </c>
      <c r="I77" s="35"/>
      <c r="J77" s="35"/>
      <c r="K77" s="35"/>
      <c r="L77" s="35"/>
      <c r="M77" s="35"/>
      <c r="N77" s="36" t="str">
        <f t="shared" si="16"/>
        <v>Matteo Ciccarelli</v>
      </c>
    </row>
    <row r="78" spans="1:14" ht="13.5" thickBot="1">
      <c r="A78" s="32" t="str">
        <f>A55</f>
        <v>Max Fryar</v>
      </c>
      <c r="B78" s="32" t="str">
        <f>A59</f>
        <v>Luca Accornero</v>
      </c>
      <c r="C78" s="37"/>
      <c r="D78" s="34">
        <v>1</v>
      </c>
      <c r="E78" s="34">
        <v>0</v>
      </c>
      <c r="F78" s="35">
        <f t="shared" si="13"/>
        <v>1</v>
      </c>
      <c r="G78" s="35">
        <f t="shared" si="14"/>
        <v>0</v>
      </c>
      <c r="H78" s="35">
        <f t="shared" si="15"/>
        <v>0</v>
      </c>
      <c r="I78" s="35"/>
      <c r="J78" s="35"/>
      <c r="K78" s="35"/>
      <c r="L78" s="35"/>
      <c r="M78" s="35"/>
      <c r="N78" s="36" t="str">
        <f t="shared" si="16"/>
        <v>Filippo Cubeta</v>
      </c>
    </row>
    <row r="79" spans="1:14" ht="13.5" thickBot="1">
      <c r="A79" s="32" t="str">
        <f>A56</f>
        <v>Nicola Borgo</v>
      </c>
      <c r="B79" s="32" t="str">
        <f>A60</f>
        <v>Michael Ruocco</v>
      </c>
      <c r="C79" s="37"/>
      <c r="D79" s="34">
        <v>3</v>
      </c>
      <c r="E79" s="34">
        <v>0</v>
      </c>
      <c r="F79" s="35">
        <f t="shared" si="13"/>
        <v>1</v>
      </c>
      <c r="G79" s="35">
        <f t="shared" si="14"/>
        <v>0</v>
      </c>
      <c r="H79" s="35">
        <f t="shared" si="15"/>
        <v>0</v>
      </c>
      <c r="I79" s="35"/>
      <c r="J79" s="35"/>
      <c r="K79" s="35"/>
      <c r="L79" s="35"/>
      <c r="M79" s="35"/>
      <c r="N79" s="36" t="str">
        <f t="shared" si="16"/>
        <v>Lorenzo Praino</v>
      </c>
    </row>
    <row r="80" spans="1:14" ht="13.5" thickBot="1">
      <c r="A80" s="32" t="str">
        <f>A58</f>
        <v>Jessie Monticelli</v>
      </c>
      <c r="B80" s="32" t="str">
        <f>A61</f>
        <v>Marco Di Vito</v>
      </c>
      <c r="C80" s="37"/>
      <c r="D80" s="34">
        <v>1</v>
      </c>
      <c r="E80" s="34">
        <v>0</v>
      </c>
      <c r="F80" s="35">
        <f>IF(D80&gt;E80,1,0)</f>
        <v>1</v>
      </c>
      <c r="G80" s="35">
        <f>IF(D80=E80,1,0)</f>
        <v>0</v>
      </c>
      <c r="H80" s="35">
        <f>IF(D80&lt;E80,1,0)</f>
        <v>0</v>
      </c>
      <c r="I80" s="35"/>
      <c r="J80" s="35"/>
      <c r="K80" s="35"/>
      <c r="L80" s="35"/>
      <c r="M80" s="35"/>
      <c r="N80" s="36" t="str">
        <f t="shared" si="16"/>
        <v>Lorenzo Barbano</v>
      </c>
    </row>
    <row r="81" spans="1:14" ht="13.5" thickBot="1">
      <c r="A81" s="32" t="str">
        <f>A55</f>
        <v>Max Fryar</v>
      </c>
      <c r="B81" s="32" t="str">
        <f>A57</f>
        <v>Claudio Panebianco</v>
      </c>
      <c r="C81" s="37"/>
      <c r="D81" s="34">
        <v>0</v>
      </c>
      <c r="E81" s="34">
        <v>4</v>
      </c>
      <c r="F81" s="35">
        <f t="shared" si="13"/>
        <v>0</v>
      </c>
      <c r="G81" s="35">
        <f t="shared" si="14"/>
        <v>0</v>
      </c>
      <c r="H81" s="35">
        <f t="shared" si="15"/>
        <v>1</v>
      </c>
      <c r="I81" s="35"/>
      <c r="J81" s="35"/>
      <c r="K81" s="35"/>
      <c r="L81" s="35"/>
      <c r="M81" s="35"/>
      <c r="N81" s="36" t="str">
        <f>A8</f>
        <v>Paolo Zambello</v>
      </c>
    </row>
    <row r="82" spans="1:14" ht="13.5" thickBot="1">
      <c r="A82" s="32" t="str">
        <f>A58</f>
        <v>Jessie Monticelli</v>
      </c>
      <c r="B82" s="32" t="str">
        <f>A59</f>
        <v>Luca Accornero</v>
      </c>
      <c r="C82" s="37"/>
      <c r="D82" s="34">
        <v>0</v>
      </c>
      <c r="E82" s="34">
        <v>4</v>
      </c>
      <c r="F82" s="35">
        <f t="shared" si="13"/>
        <v>0</v>
      </c>
      <c r="G82" s="35">
        <f t="shared" si="14"/>
        <v>0</v>
      </c>
      <c r="H82" s="35">
        <f t="shared" si="15"/>
        <v>1</v>
      </c>
      <c r="I82" s="35"/>
      <c r="J82" s="35"/>
      <c r="K82" s="35"/>
      <c r="L82" s="35"/>
      <c r="M82" s="35"/>
      <c r="N82" s="36" t="str">
        <f>A10</f>
        <v>Matteo Ciccarelli</v>
      </c>
    </row>
    <row r="83" spans="1:14" ht="13.5" thickBot="1">
      <c r="A83" s="32" t="str">
        <f>A60</f>
        <v>Michael Ruocco</v>
      </c>
      <c r="B83" s="32" t="str">
        <f>A61</f>
        <v>Marco Di Vito</v>
      </c>
      <c r="C83" s="37"/>
      <c r="D83" s="34">
        <v>0</v>
      </c>
      <c r="E83" s="34">
        <v>7</v>
      </c>
      <c r="F83" s="35">
        <f t="shared" si="13"/>
        <v>0</v>
      </c>
      <c r="G83" s="35">
        <f t="shared" si="14"/>
        <v>0</v>
      </c>
      <c r="H83" s="35">
        <f t="shared" si="15"/>
        <v>1</v>
      </c>
      <c r="I83" s="35"/>
      <c r="J83" s="35"/>
      <c r="K83" s="35"/>
      <c r="L83" s="35"/>
      <c r="M83" s="35"/>
      <c r="N83" s="36" t="str">
        <f>open!$A$191</f>
        <v>Enzo Giannarelli</v>
      </c>
    </row>
    <row r="84" spans="1:14" ht="12.75">
      <c r="A84" s="52"/>
      <c r="B84" s="52"/>
      <c r="C84" s="37"/>
      <c r="D84" s="37"/>
      <c r="E84" s="37"/>
      <c r="F84" s="35"/>
      <c r="G84" s="35"/>
      <c r="H84" s="35"/>
      <c r="I84" s="35"/>
      <c r="J84" s="35"/>
      <c r="K84" s="35"/>
      <c r="L84" s="35"/>
      <c r="M84" s="35"/>
      <c r="N84" s="20"/>
    </row>
    <row r="85" spans="1:14" ht="12.75">
      <c r="A85" s="52"/>
      <c r="B85" s="52"/>
      <c r="C85" s="37"/>
      <c r="D85" s="37"/>
      <c r="E85" s="37"/>
      <c r="F85" s="35"/>
      <c r="G85" s="35"/>
      <c r="H85" s="35"/>
      <c r="I85" s="35"/>
      <c r="J85" s="35"/>
      <c r="K85" s="35"/>
      <c r="L85" s="35"/>
      <c r="M85" s="35"/>
      <c r="N85" s="20"/>
    </row>
    <row r="86" spans="1:14" ht="12.75">
      <c r="A86" s="52"/>
      <c r="B86" s="52"/>
      <c r="C86" s="37"/>
      <c r="D86" s="37"/>
      <c r="E86" s="37"/>
      <c r="F86" s="35"/>
      <c r="G86" s="35"/>
      <c r="H86" s="35"/>
      <c r="I86" s="35"/>
      <c r="J86" s="35"/>
      <c r="K86" s="35"/>
      <c r="L86" s="35"/>
      <c r="M86" s="35"/>
      <c r="N86" s="20"/>
    </row>
    <row r="87" spans="1:14" ht="12.75">
      <c r="A87" s="52"/>
      <c r="B87" s="52"/>
      <c r="C87" s="37"/>
      <c r="D87" s="37"/>
      <c r="E87" s="37"/>
      <c r="F87" s="35"/>
      <c r="G87" s="35"/>
      <c r="H87" s="35"/>
      <c r="I87" s="35"/>
      <c r="J87" s="35"/>
      <c r="K87" s="35"/>
      <c r="L87" s="35"/>
      <c r="M87" s="35"/>
      <c r="N87" s="20"/>
    </row>
    <row r="88" spans="1:14" ht="12.75">
      <c r="A88" s="52"/>
      <c r="B88" s="52"/>
      <c r="C88" s="37"/>
      <c r="D88" s="37"/>
      <c r="E88" s="37"/>
      <c r="F88" s="35"/>
      <c r="G88" s="35"/>
      <c r="H88" s="35"/>
      <c r="I88" s="35"/>
      <c r="J88" s="35"/>
      <c r="K88" s="35"/>
      <c r="L88" s="35"/>
      <c r="M88" s="35"/>
      <c r="N88" s="20"/>
    </row>
    <row r="89" spans="1:14" ht="12.75">
      <c r="A89" s="52"/>
      <c r="B89" s="52"/>
      <c r="C89" s="37"/>
      <c r="D89" s="37"/>
      <c r="E89" s="37"/>
      <c r="F89" s="35"/>
      <c r="G89" s="35"/>
      <c r="H89" s="35"/>
      <c r="I89" s="35"/>
      <c r="J89" s="35"/>
      <c r="K89" s="35"/>
      <c r="L89" s="35"/>
      <c r="M89" s="35"/>
      <c r="N89" s="20"/>
    </row>
    <row r="90" spans="1:14" ht="12.75">
      <c r="A90" s="52"/>
      <c r="B90" s="52"/>
      <c r="C90" s="37"/>
      <c r="D90" s="37"/>
      <c r="E90" s="37"/>
      <c r="F90" s="35"/>
      <c r="G90" s="35"/>
      <c r="H90" s="35"/>
      <c r="I90" s="35"/>
      <c r="J90" s="35"/>
      <c r="K90" s="35"/>
      <c r="L90" s="35"/>
      <c r="M90" s="35"/>
      <c r="N90" s="20"/>
    </row>
    <row r="91" spans="1:14" ht="12.75">
      <c r="A91" s="52"/>
      <c r="B91" s="52"/>
      <c r="C91" s="37"/>
      <c r="D91" s="37"/>
      <c r="E91" s="37"/>
      <c r="F91" s="35"/>
      <c r="G91" s="35"/>
      <c r="H91" s="35"/>
      <c r="I91" s="35"/>
      <c r="J91" s="35"/>
      <c r="K91" s="35"/>
      <c r="L91" s="35"/>
      <c r="M91" s="35"/>
      <c r="N91" s="20"/>
    </row>
    <row r="92" spans="1:14" ht="12.75">
      <c r="A92" s="52"/>
      <c r="B92" s="52"/>
      <c r="C92" s="37"/>
      <c r="D92" s="37"/>
      <c r="E92" s="37"/>
      <c r="F92" s="35"/>
      <c r="G92" s="35"/>
      <c r="H92" s="35"/>
      <c r="I92" s="35"/>
      <c r="J92" s="35"/>
      <c r="K92" s="35"/>
      <c r="L92" s="35"/>
      <c r="M92" s="35"/>
      <c r="N92" s="20"/>
    </row>
    <row r="93" spans="1:14" ht="12.75">
      <c r="A93" s="52"/>
      <c r="B93" s="52"/>
      <c r="C93" s="37"/>
      <c r="D93" s="37"/>
      <c r="E93" s="37"/>
      <c r="F93" s="35"/>
      <c r="G93" s="35"/>
      <c r="H93" s="35"/>
      <c r="I93" s="35"/>
      <c r="J93" s="35"/>
      <c r="K93" s="35"/>
      <c r="L93" s="35"/>
      <c r="M93" s="35"/>
      <c r="N93" s="20"/>
    </row>
    <row r="94" spans="1:14" ht="12.75">
      <c r="A94" s="52"/>
      <c r="B94" s="52"/>
      <c r="C94" s="37"/>
      <c r="D94" s="37"/>
      <c r="E94" s="37"/>
      <c r="F94" s="35"/>
      <c r="G94" s="35"/>
      <c r="H94" s="35"/>
      <c r="I94" s="35"/>
      <c r="J94" s="35"/>
      <c r="K94" s="35"/>
      <c r="L94" s="35"/>
      <c r="M94" s="35"/>
      <c r="N94" s="20"/>
    </row>
    <row r="95" spans="1:14" ht="12.75">
      <c r="A95" s="52"/>
      <c r="B95" s="52"/>
      <c r="C95" s="37"/>
      <c r="D95" s="37"/>
      <c r="E95" s="37"/>
      <c r="F95" s="35"/>
      <c r="G95" s="35"/>
      <c r="H95" s="35"/>
      <c r="I95" s="35"/>
      <c r="J95" s="35"/>
      <c r="K95" s="35"/>
      <c r="L95" s="35"/>
      <c r="M95" s="35"/>
      <c r="N95" s="20"/>
    </row>
    <row r="96" spans="1:14" ht="12.75">
      <c r="A96" s="52"/>
      <c r="B96" s="52"/>
      <c r="C96" s="37"/>
      <c r="D96" s="37"/>
      <c r="E96" s="37"/>
      <c r="F96" s="35"/>
      <c r="G96" s="35"/>
      <c r="H96" s="35"/>
      <c r="I96" s="35"/>
      <c r="J96" s="35"/>
      <c r="K96" s="35"/>
      <c r="L96" s="35"/>
      <c r="M96" s="35"/>
      <c r="N96" s="20"/>
    </row>
    <row r="97" spans="1:14" ht="12.75">
      <c r="A97" s="52"/>
      <c r="B97" s="52"/>
      <c r="C97" s="37"/>
      <c r="D97" s="37"/>
      <c r="E97" s="37"/>
      <c r="F97" s="35"/>
      <c r="G97" s="35"/>
      <c r="H97" s="35"/>
      <c r="I97" s="35"/>
      <c r="J97" s="35"/>
      <c r="K97" s="35"/>
      <c r="L97" s="35"/>
      <c r="M97" s="35"/>
      <c r="N97" s="20"/>
    </row>
    <row r="98" spans="1:14" ht="12.75">
      <c r="A98" s="52"/>
      <c r="B98" s="52"/>
      <c r="C98" s="37"/>
      <c r="D98" s="37"/>
      <c r="E98" s="37"/>
      <c r="F98" s="35"/>
      <c r="G98" s="35"/>
      <c r="H98" s="35"/>
      <c r="I98" s="35"/>
      <c r="J98" s="35"/>
      <c r="K98" s="35"/>
      <c r="L98" s="35"/>
      <c r="M98" s="35"/>
      <c r="N98" s="20"/>
    </row>
    <row r="99" spans="1:14" ht="12.75">
      <c r="A99" s="52"/>
      <c r="B99" s="52"/>
      <c r="C99" s="37"/>
      <c r="D99" s="37"/>
      <c r="E99" s="37"/>
      <c r="F99" s="35"/>
      <c r="G99" s="35"/>
      <c r="H99" s="35"/>
      <c r="I99" s="35"/>
      <c r="J99" s="35"/>
      <c r="K99" s="35"/>
      <c r="L99" s="35"/>
      <c r="M99" s="35"/>
      <c r="N99" s="20"/>
    </row>
    <row r="100" spans="1:14" ht="12.75">
      <c r="A100" s="52"/>
      <c r="B100" s="52"/>
      <c r="C100" s="37"/>
      <c r="D100" s="37"/>
      <c r="E100" s="37"/>
      <c r="F100" s="35"/>
      <c r="G100" s="35"/>
      <c r="H100" s="35"/>
      <c r="I100" s="35"/>
      <c r="J100" s="35"/>
      <c r="K100" s="35"/>
      <c r="L100" s="35"/>
      <c r="M100" s="35"/>
      <c r="N100" s="20"/>
    </row>
    <row r="101" spans="1:14" ht="12.75">
      <c r="A101" s="52"/>
      <c r="B101" s="52"/>
      <c r="C101" s="37"/>
      <c r="D101" s="37"/>
      <c r="E101" s="37"/>
      <c r="F101" s="35"/>
      <c r="G101" s="35"/>
      <c r="H101" s="35"/>
      <c r="I101" s="35"/>
      <c r="J101" s="35"/>
      <c r="K101" s="35"/>
      <c r="L101" s="35"/>
      <c r="M101" s="35"/>
      <c r="N101" s="20"/>
    </row>
    <row r="102" spans="1:14" ht="12.75">
      <c r="A102" s="52"/>
      <c r="B102" s="52"/>
      <c r="C102" s="37"/>
      <c r="D102" s="37"/>
      <c r="E102" s="37"/>
      <c r="F102" s="35"/>
      <c r="G102" s="35"/>
      <c r="H102" s="35"/>
      <c r="I102" s="35"/>
      <c r="J102" s="35"/>
      <c r="K102" s="35"/>
      <c r="L102" s="35"/>
      <c r="M102" s="35"/>
      <c r="N102" s="20"/>
    </row>
    <row r="103" spans="1:14" ht="12.75">
      <c r="A103" s="52"/>
      <c r="B103" s="52"/>
      <c r="C103" s="37"/>
      <c r="D103" s="37"/>
      <c r="E103" s="37"/>
      <c r="F103" s="35"/>
      <c r="G103" s="35"/>
      <c r="H103" s="35"/>
      <c r="I103" s="35"/>
      <c r="J103" s="35"/>
      <c r="K103" s="35"/>
      <c r="L103" s="35"/>
      <c r="M103" s="35"/>
      <c r="N103" s="20"/>
    </row>
    <row r="104" spans="1:14" ht="12.75">
      <c r="A104" s="52"/>
      <c r="B104" s="52"/>
      <c r="C104" s="37"/>
      <c r="D104" s="37"/>
      <c r="E104" s="37"/>
      <c r="F104" s="35"/>
      <c r="G104" s="35"/>
      <c r="H104" s="35"/>
      <c r="I104" s="35"/>
      <c r="J104" s="35"/>
      <c r="K104" s="35"/>
      <c r="L104" s="35"/>
      <c r="M104" s="35"/>
      <c r="N104" s="20"/>
    </row>
    <row r="105" spans="1:14" ht="12.75">
      <c r="A105" s="52"/>
      <c r="B105" s="52"/>
      <c r="C105" s="37"/>
      <c r="D105" s="37"/>
      <c r="E105" s="37"/>
      <c r="F105" s="35"/>
      <c r="G105" s="35"/>
      <c r="H105" s="35"/>
      <c r="I105" s="35"/>
      <c r="J105" s="35"/>
      <c r="K105" s="35"/>
      <c r="L105" s="35"/>
      <c r="M105" s="35"/>
      <c r="N105" s="20"/>
    </row>
    <row r="108" spans="1:14" ht="19.5">
      <c r="A108" s="54" t="s">
        <v>50</v>
      </c>
      <c r="B108" s="45"/>
      <c r="C108" s="45"/>
      <c r="D108" s="45"/>
      <c r="E108" s="45"/>
      <c r="F108" s="45"/>
      <c r="G108" s="55"/>
      <c r="H108" s="56"/>
      <c r="I108" s="56"/>
      <c r="J108" s="56"/>
      <c r="K108" s="56"/>
      <c r="L108" s="56"/>
      <c r="M108" s="56"/>
      <c r="N108" s="56"/>
    </row>
    <row r="109" spans="1:14" ht="13.5" thickBot="1">
      <c r="A109" s="57" t="s">
        <v>46</v>
      </c>
      <c r="B109" s="57" t="s">
        <v>47</v>
      </c>
      <c r="C109" s="49"/>
      <c r="D109" s="165" t="s">
        <v>41</v>
      </c>
      <c r="E109" s="165"/>
      <c r="F109" s="166" t="s">
        <v>48</v>
      </c>
      <c r="G109" s="166"/>
      <c r="H109" s="166"/>
      <c r="I109" s="166"/>
      <c r="J109" s="166"/>
      <c r="K109" s="50"/>
      <c r="L109" s="50"/>
      <c r="M109" s="50"/>
      <c r="N109" s="57" t="s">
        <v>42</v>
      </c>
    </row>
    <row r="110" spans="1:14" ht="13.5" thickBot="1">
      <c r="A110" s="59" t="str">
        <f>N8</f>
        <v>Ernesto Gentile</v>
      </c>
      <c r="B110" s="59" t="str">
        <f>N56</f>
        <v>Max Fryar</v>
      </c>
      <c r="C110" s="61"/>
      <c r="D110" s="62">
        <v>2</v>
      </c>
      <c r="E110" s="62">
        <v>1</v>
      </c>
      <c r="F110" s="163" t="str">
        <f>IF(D110&gt;E110,A110,IF(OR(D110=E110),"Spareggio",B110))</f>
        <v>Ernesto Gentile</v>
      </c>
      <c r="G110" s="164"/>
      <c r="H110" s="164"/>
      <c r="I110" s="164"/>
      <c r="J110" s="164"/>
      <c r="K110" s="63"/>
      <c r="L110" s="63"/>
      <c r="M110" s="63"/>
      <c r="N110" s="64" t="str">
        <f>under19!$N$11</f>
        <v>Francesco Lo Presti</v>
      </c>
    </row>
    <row r="111" spans="1:14" ht="13.5" thickBot="1">
      <c r="A111" s="59" t="str">
        <f>N55</f>
        <v>Claudio Panebianco</v>
      </c>
      <c r="B111" s="59" t="str">
        <f>N9</f>
        <v>Paolo Zambello</v>
      </c>
      <c r="C111" s="65"/>
      <c r="D111" s="62">
        <v>3</v>
      </c>
      <c r="E111" s="62">
        <v>2</v>
      </c>
      <c r="F111" s="163" t="str">
        <f>IF(D111&gt;E111,A111,IF(OR(D111=E111),"Spareggio",B111))</f>
        <v>Claudio Panebianco</v>
      </c>
      <c r="G111" s="164"/>
      <c r="H111" s="164"/>
      <c r="I111" s="164"/>
      <c r="J111" s="164"/>
      <c r="K111" s="63"/>
      <c r="L111" s="63"/>
      <c r="M111" s="63"/>
      <c r="N111" s="64" t="str">
        <f>under19!$N$25</f>
        <v>Simone Esposito</v>
      </c>
    </row>
    <row r="112" spans="1:14" ht="12.75">
      <c r="A112" s="69"/>
      <c r="B112" s="69"/>
      <c r="C112" s="69"/>
      <c r="D112" s="69"/>
      <c r="E112" s="69"/>
      <c r="F112" s="69"/>
      <c r="G112" s="70"/>
      <c r="H112" s="69"/>
      <c r="I112" s="69"/>
      <c r="J112" s="69"/>
      <c r="K112" s="69"/>
      <c r="L112" s="69"/>
      <c r="M112" s="69"/>
      <c r="N112" s="69"/>
    </row>
    <row r="113" spans="1:14" ht="19.5">
      <c r="A113" s="54" t="s">
        <v>51</v>
      </c>
      <c r="B113" s="45"/>
      <c r="C113" s="45"/>
      <c r="D113" s="45"/>
      <c r="E113" s="45"/>
      <c r="F113" s="45"/>
      <c r="G113" s="55"/>
      <c r="H113" s="56"/>
      <c r="I113" s="56"/>
      <c r="J113" s="56"/>
      <c r="K113" s="56"/>
      <c r="L113" s="56"/>
      <c r="M113" s="56"/>
      <c r="N113" s="56"/>
    </row>
    <row r="114" spans="1:14" ht="13.5" thickBot="1">
      <c r="A114" s="57" t="s">
        <v>46</v>
      </c>
      <c r="B114" s="57" t="s">
        <v>47</v>
      </c>
      <c r="C114" s="71"/>
      <c r="D114" s="165" t="s">
        <v>41</v>
      </c>
      <c r="E114" s="165"/>
      <c r="F114" s="166" t="s">
        <v>52</v>
      </c>
      <c r="G114" s="166"/>
      <c r="H114" s="166"/>
      <c r="I114" s="166"/>
      <c r="J114" s="166"/>
      <c r="K114" s="50"/>
      <c r="L114" s="50"/>
      <c r="M114" s="50"/>
      <c r="N114" s="57" t="s">
        <v>42</v>
      </c>
    </row>
    <row r="115" spans="1:14" ht="13.5" thickBot="1">
      <c r="A115" s="59" t="str">
        <f>F110</f>
        <v>Ernesto Gentile</v>
      </c>
      <c r="B115" s="59" t="str">
        <f>F111</f>
        <v>Claudio Panebianco</v>
      </c>
      <c r="C115" s="61"/>
      <c r="D115" s="72">
        <v>2</v>
      </c>
      <c r="E115" s="72">
        <v>1</v>
      </c>
      <c r="F115" s="163" t="str">
        <f>IF(D115&gt;E115,A115,IF(OR(D115=E115),"Spareggio",B115))</f>
        <v>Ernesto Gentile</v>
      </c>
      <c r="G115" s="164"/>
      <c r="H115" s="164"/>
      <c r="I115" s="164"/>
      <c r="J115" s="164"/>
      <c r="K115" s="63"/>
      <c r="L115" s="63"/>
      <c r="M115" s="63"/>
      <c r="N115" s="64" t="str">
        <f>IF(D111&lt;E111,A111,IF(OR(D111=E111),"Spareggio",B111))</f>
        <v>Paolo Zambello</v>
      </c>
    </row>
  </sheetData>
  <mergeCells count="11">
    <mergeCell ref="F115:J115"/>
    <mergeCell ref="F110:J110"/>
    <mergeCell ref="F111:J111"/>
    <mergeCell ref="D114:E114"/>
    <mergeCell ref="F114:J114"/>
    <mergeCell ref="D109:E109"/>
    <mergeCell ref="F109:J109"/>
    <mergeCell ref="B1:N1"/>
    <mergeCell ref="B2:N2"/>
    <mergeCell ref="B3:N3"/>
    <mergeCell ref="B4:N4"/>
  </mergeCells>
  <printOptions/>
  <pageMargins left="0.11811023622047245" right="0.11811023622047245" top="1" bottom="1" header="0.5" footer="0.5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8"/>
  <sheetViews>
    <sheetView workbookViewId="0" topLeftCell="A10">
      <selection activeCell="F24" sqref="F24"/>
    </sheetView>
  </sheetViews>
  <sheetFormatPr defaultColWidth="8.7109375" defaultRowHeight="12.75"/>
  <cols>
    <col min="1" max="2" width="17.7109375" style="0" customWidth="1"/>
    <col min="3" max="13" width="3.421875" style="0" customWidth="1"/>
    <col min="14" max="14" width="17.7109375" style="0" customWidth="1"/>
    <col min="15" max="16384" width="11.57421875" style="0" customWidth="1"/>
  </cols>
  <sheetData>
    <row r="1" spans="1:14" ht="18.75">
      <c r="A1" s="7"/>
      <c r="B1" s="160" t="s">
        <v>241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spans="1:14" ht="18.75">
      <c r="A2" s="7"/>
      <c r="B2" s="160" t="s">
        <v>21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</row>
    <row r="3" spans="1:14" ht="26.25">
      <c r="A3" s="8"/>
      <c r="B3" s="161" t="s">
        <v>28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</row>
    <row r="4" spans="1:14" ht="15.75">
      <c r="A4" s="9"/>
      <c r="B4" s="162" t="s">
        <v>62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</row>
    <row r="5" spans="1:14" ht="26.25">
      <c r="A5" s="10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1"/>
    </row>
    <row r="6" spans="1:14" ht="19.5">
      <c r="A6" s="13" t="s">
        <v>66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12.75">
      <c r="A7" s="15" t="s">
        <v>31</v>
      </c>
      <c r="B7" s="16"/>
      <c r="C7" s="17" t="s">
        <v>32</v>
      </c>
      <c r="D7" s="18" t="s">
        <v>33</v>
      </c>
      <c r="E7" s="18" t="s">
        <v>34</v>
      </c>
      <c r="F7" s="19" t="s">
        <v>35</v>
      </c>
      <c r="G7" s="19" t="s">
        <v>36</v>
      </c>
      <c r="H7" s="19" t="s">
        <v>37</v>
      </c>
      <c r="I7" s="18" t="s">
        <v>38</v>
      </c>
      <c r="J7" s="18" t="s">
        <v>39</v>
      </c>
      <c r="K7" s="18"/>
      <c r="L7" s="18"/>
      <c r="M7" s="18"/>
      <c r="N7" s="20"/>
    </row>
    <row r="8" spans="1:14" ht="12.75">
      <c r="A8" s="21" t="str">
        <f>iscritti!$C$239</f>
        <v>Valentina Bartolini</v>
      </c>
      <c r="B8" s="20"/>
      <c r="C8" s="22">
        <f aca="true" t="shared" si="0" ref="C8:C13">E8*3+F8</f>
        <v>12</v>
      </c>
      <c r="D8" s="23">
        <f aca="true" t="shared" si="1" ref="D8:D13">SUM(E8:G8)</f>
        <v>5</v>
      </c>
      <c r="E8" s="23">
        <f>IF(D15&gt;E15,1,0)+IF(D18&gt;E18,1,0)+IF(D21&gt;E21,1,0)+IF(D24&gt;E24,1,0)+IF(D27&gt;E27,1,0)</f>
        <v>4</v>
      </c>
      <c r="F8" s="23">
        <f>IF(D15="",0,IF(D15=E15,1,0))+IF(D18="",0,IF(D18=E18,1,0))+IF(D21="",0,IF(D21=E21,1,0))+IF(D24="",0,IF(D24=E24,1,0))+IF(D27="",0,IF(D27=E27,1,0))</f>
        <v>0</v>
      </c>
      <c r="G8" s="23">
        <f>IF(D15&lt;E15,1,0)+IF(D18&lt;E18,1,0)+IF(D21&lt;E21,1,0)+IF(D24&lt;E24,1,0)+IF(D27&lt;E27,1,0)</f>
        <v>1</v>
      </c>
      <c r="H8" s="24">
        <f>+D15+D18+D21+D24+D27</f>
        <v>9</v>
      </c>
      <c r="I8" s="23">
        <f>+E15+E18+E21+E24+E27</f>
        <v>3</v>
      </c>
      <c r="J8" s="23">
        <f aca="true" t="shared" si="2" ref="J8:J13">H8-I8</f>
        <v>6</v>
      </c>
      <c r="K8" s="25">
        <f aca="true" t="shared" si="3" ref="K8:K13">+C8+J8+H8</f>
        <v>27</v>
      </c>
      <c r="L8" s="25" t="str">
        <f aca="true" t="shared" si="4" ref="L8:L13">+A8</f>
        <v>Valentina Bartolini</v>
      </c>
      <c r="M8" s="25">
        <f>LARGE(K8:K13,1)</f>
        <v>47</v>
      </c>
      <c r="N8" s="26" t="str">
        <f>IF(SUM(C8:C13)=0,"",VLOOKUP(M8,K8:L13,2,FALSE))</f>
        <v>Eleonora Buttitta</v>
      </c>
    </row>
    <row r="9" spans="1:14" ht="12.75">
      <c r="A9" s="21" t="str">
        <f>iscritti!$C$240</f>
        <v>Giuditta Lo Cascio</v>
      </c>
      <c r="B9" s="20"/>
      <c r="C9" s="22">
        <f t="shared" si="0"/>
        <v>6</v>
      </c>
      <c r="D9" s="23">
        <f t="shared" si="1"/>
        <v>5</v>
      </c>
      <c r="E9" s="23">
        <f>IF(D16&gt;E16,1,0)+IF(D19&gt;E19,1,0)+IF(E21&gt;D21,1,0)+IF(D25&gt;E25,1,0)+IF(D28&gt;E28,1,0)</f>
        <v>2</v>
      </c>
      <c r="F9" s="23">
        <f>IF(D16="",0,IF(D16=E16,1,0))+IF(D19="",0,IF(D19=E19,1,0))+IF(D21="",0,IF(D21=E21,1,0))+IF(D25="",0,IF(D25=E25,1,0))+IF(D28="",0,IF(D28=E28,1,0))</f>
        <v>0</v>
      </c>
      <c r="G9" s="23">
        <f>IF(D16&lt;E16,1,0)+IF(D19&lt;E19,1,0)+IF(E21&lt;D21,1,0)+IF(D25&lt;E25,1,0)+IF(D28&lt;E28,1,0)</f>
        <v>3</v>
      </c>
      <c r="H9" s="24">
        <f>+D16+D19+E21+D25+D28</f>
        <v>11</v>
      </c>
      <c r="I9" s="23">
        <f>+E16+E19+D21+E25+E28</f>
        <v>13</v>
      </c>
      <c r="J9" s="23">
        <f t="shared" si="2"/>
        <v>-2</v>
      </c>
      <c r="K9" s="25">
        <f t="shared" si="3"/>
        <v>15</v>
      </c>
      <c r="L9" s="25" t="str">
        <f t="shared" si="4"/>
        <v>Giuditta Lo Cascio</v>
      </c>
      <c r="M9" s="25">
        <f>LARGE(K8:K13,2)</f>
        <v>27</v>
      </c>
      <c r="N9" s="26" t="str">
        <f>IF(SUM(C8:C13)=0,"",VLOOKUP(M9,K8:L13,2,FALSE))</f>
        <v>Valentina Bartolini</v>
      </c>
    </row>
    <row r="10" spans="1:14" ht="12.75">
      <c r="A10" s="21" t="str">
        <f>iscritti!$C$241</f>
        <v>Eleonora Buttitta</v>
      </c>
      <c r="B10" s="20"/>
      <c r="C10" s="22">
        <f t="shared" si="0"/>
        <v>15</v>
      </c>
      <c r="D10" s="23">
        <f t="shared" si="1"/>
        <v>5</v>
      </c>
      <c r="E10" s="23">
        <f>IF(D17&gt;E17,1,0)+IF(D20&gt;E20,1,0)+IF(D22&gt;E22,1,0)+IF(E25&gt;D25,1,0)+IF(E27&gt;D27,1,0)</f>
        <v>5</v>
      </c>
      <c r="F10" s="23">
        <f>IF(D17="",0,IF(D17=E17,1,0))+IF(D20="",0,IF(D20=E20,1,0))+IF(D22="",0,IF(D22=E22,1,0))+IF(D25="",0,IF(D25=E25,1,0))+IF(D27="",0,IF(D27=E27,1,0))</f>
        <v>0</v>
      </c>
      <c r="G10" s="23">
        <f>IF(D17&lt;E17,1,0)+IF(D20&lt;E20,1,0)+IF(D22&lt;E22,1,0)+IF(E25&lt;D25,1,0)+IF(E27&lt;D27,1,0)</f>
        <v>0</v>
      </c>
      <c r="H10" s="24">
        <f>+D17+D20+D22+E25+E27</f>
        <v>18</v>
      </c>
      <c r="I10" s="23">
        <f>+E17+E20+E22+D25+D27</f>
        <v>4</v>
      </c>
      <c r="J10" s="23">
        <f t="shared" si="2"/>
        <v>14</v>
      </c>
      <c r="K10" s="25">
        <f t="shared" si="3"/>
        <v>47</v>
      </c>
      <c r="L10" s="25" t="str">
        <f t="shared" si="4"/>
        <v>Eleonora Buttitta</v>
      </c>
      <c r="M10" s="25">
        <f>LARGE(K8:K13,3)</f>
        <v>22</v>
      </c>
      <c r="N10" s="26" t="str">
        <f>IF(SUM(C8:C13)=0,"",VLOOKUP(M10,K8:L13,2,FALSE))</f>
        <v>Sara Guercia</v>
      </c>
    </row>
    <row r="11" spans="1:14" ht="12.75">
      <c r="A11" s="21" t="str">
        <f>iscritti!$C$242</f>
        <v>Sara Guercia</v>
      </c>
      <c r="B11" s="20"/>
      <c r="C11" s="22">
        <f t="shared" si="0"/>
        <v>9</v>
      </c>
      <c r="D11" s="23">
        <f t="shared" si="1"/>
        <v>5</v>
      </c>
      <c r="E11" s="23">
        <f>IF(E15&gt;D15,1,0)+IF(E20&gt;D20,1,0)+IF(D23&gt;E23,1,0)+IF(D26&gt;E26,1,0)+IF(E28&gt;D28,1,0)</f>
        <v>3</v>
      </c>
      <c r="F11" s="23">
        <f>IF(D15="",0,IF(D15=E15,1,0))+IF(D20="",0,IF(D20=E20,1,0))+IF(D23="",0,IF(D23=E23,1,0))+IF(D26="",0,IF(D26=E26,1,0))+IF(D28="",0,IF(D28=E28,1,0))</f>
        <v>0</v>
      </c>
      <c r="G11" s="23">
        <f>IF(E15&lt;D15,1,0)+IF(E20&lt;D20,1,0)+IF(D23&lt;E23,1,0)+IF(D26&lt;E26,1,0)+IF(E28&lt;D28,1,0)</f>
        <v>2</v>
      </c>
      <c r="H11" s="24">
        <f>+E15+E20+D23+D26+E28</f>
        <v>10</v>
      </c>
      <c r="I11" s="23">
        <f>+D15+D20+E23+E26+D28</f>
        <v>7</v>
      </c>
      <c r="J11" s="23">
        <f t="shared" si="2"/>
        <v>3</v>
      </c>
      <c r="K11" s="25">
        <f t="shared" si="3"/>
        <v>22</v>
      </c>
      <c r="L11" s="25" t="str">
        <f t="shared" si="4"/>
        <v>Sara Guercia</v>
      </c>
      <c r="M11" s="25">
        <f>LARGE(K8:K13,4)</f>
        <v>15</v>
      </c>
      <c r="N11" s="26" t="str">
        <f>IF(SUM(C8:C13)=0,"",VLOOKUP(M11,K8:L13,2,FALSE))</f>
        <v>Giuditta Lo Cascio</v>
      </c>
    </row>
    <row r="12" spans="1:14" ht="12.75">
      <c r="A12" s="21" t="str">
        <f>iscritti!$C$243</f>
        <v>Paola Forlani</v>
      </c>
      <c r="B12" s="20"/>
      <c r="C12" s="22">
        <f t="shared" si="0"/>
        <v>3</v>
      </c>
      <c r="D12" s="23">
        <f t="shared" si="1"/>
        <v>5</v>
      </c>
      <c r="E12" s="23">
        <f>IF(E16&gt;D16,1,0)+IF(E18&gt;D18,1,0)+IF(E22&gt;D22,1,0)+IF(E26&gt;D26,1,0)+IF(D29&gt;E29,1,0)</f>
        <v>1</v>
      </c>
      <c r="F12" s="23">
        <f>IF(D16="",0,IF(D16=E16,1,0))+IF(D18="",0,IF(D18=E18,1,0))+IF(D22="",0,IF(D22=E22,1,0))+IF(D26="",0,IF(D26=E26,1,0))+IF(D29="",0,IF(D29=E29,1,0))</f>
        <v>0</v>
      </c>
      <c r="G12" s="23">
        <f>IF(E16&lt;D16,1,0)+IF(E18&lt;D18,1,0)+IF(E22&lt;D22,1,0)+IF(E26&lt;D26,1,0)+IF(D29&lt;E29,1,0)</f>
        <v>4</v>
      </c>
      <c r="H12" s="24">
        <f>+E16+E18+E22+E26+D29</f>
        <v>4</v>
      </c>
      <c r="I12" s="23">
        <f>+D15+D18+D22+D26+E29</f>
        <v>11</v>
      </c>
      <c r="J12" s="23">
        <f t="shared" si="2"/>
        <v>-7</v>
      </c>
      <c r="K12" s="25">
        <f t="shared" si="3"/>
        <v>0</v>
      </c>
      <c r="L12" s="25" t="str">
        <f t="shared" si="4"/>
        <v>Paola Forlani</v>
      </c>
      <c r="M12" s="25">
        <f>LARGE(K8:K13,5)</f>
        <v>0</v>
      </c>
      <c r="N12" s="26" t="str">
        <f>IF(SUM(C8:C13)=0,"",VLOOKUP(M12,K8:L13,2,FALSE))</f>
        <v>Paola Forlani</v>
      </c>
    </row>
    <row r="13" spans="1:14" ht="12.75">
      <c r="A13" s="21" t="str">
        <f>iscritti!$C$244</f>
        <v>Laura Panza</v>
      </c>
      <c r="B13" s="20"/>
      <c r="C13" s="22">
        <f t="shared" si="0"/>
        <v>0</v>
      </c>
      <c r="D13" s="23">
        <f t="shared" si="1"/>
        <v>5</v>
      </c>
      <c r="E13" s="23">
        <f>IF(E17&gt;D17,1,0)+IF(E19&gt;D19,1,0)+IF(E23&gt;D23,1,0)+IF(E24&gt;D24,1,0)+IF(E29&gt;D29,1,0)</f>
        <v>0</v>
      </c>
      <c r="F13" s="23">
        <f>IF(D17="",0,IF(D17=E17,1,0))+IF(D19="",0,IF(D19=E19,1,0))+IF(D23="",0,IF(D23=E23,1,0))+IF(D24="",0,IF(D24=E24,1,0))+IF(D29="",0,IF(D29=E29,1,0))</f>
        <v>0</v>
      </c>
      <c r="G13" s="23">
        <f>IF(E17&lt;D17,1,0)+IF(E19&lt;D19,1,0)+IF(E23&lt;D23,1,0)+IF(E24&lt;D24,1,0)+IF(E29&lt;D29,1,0)</f>
        <v>5</v>
      </c>
      <c r="H13" s="24">
        <f>+E17+E19+E23+E24+E29</f>
        <v>3</v>
      </c>
      <c r="I13" s="23">
        <f>+D17+D19+D23+D24+D29</f>
        <v>14</v>
      </c>
      <c r="J13" s="23">
        <f t="shared" si="2"/>
        <v>-11</v>
      </c>
      <c r="K13" s="25">
        <f t="shared" si="3"/>
        <v>-8</v>
      </c>
      <c r="L13" s="25" t="str">
        <f t="shared" si="4"/>
        <v>Laura Panza</v>
      </c>
      <c r="M13" s="25">
        <f>LARGE(K8:K13,6)</f>
        <v>-8</v>
      </c>
      <c r="N13" s="26" t="str">
        <f>IF(SUM(C8:C13)=0,"",VLOOKUP(M13,K8:L13,2,FALSE))</f>
        <v>Laura Panza</v>
      </c>
    </row>
    <row r="14" spans="1:14" ht="13.5" thickBot="1">
      <c r="A14" s="16" t="s">
        <v>40</v>
      </c>
      <c r="B14" s="16"/>
      <c r="C14" s="18"/>
      <c r="D14" s="27" t="s">
        <v>41</v>
      </c>
      <c r="E14" s="28"/>
      <c r="F14" s="29"/>
      <c r="G14" s="30"/>
      <c r="H14" s="29"/>
      <c r="I14" s="18"/>
      <c r="J14" s="18"/>
      <c r="K14" s="18"/>
      <c r="L14" s="18"/>
      <c r="M14" s="18"/>
      <c r="N14" s="31" t="s">
        <v>42</v>
      </c>
    </row>
    <row r="15" spans="1:14" ht="13.5" thickBot="1">
      <c r="A15" s="32" t="str">
        <f>A8</f>
        <v>Valentina Bartolini</v>
      </c>
      <c r="B15" s="32" t="str">
        <f>A11</f>
        <v>Sara Guercia</v>
      </c>
      <c r="C15" s="33"/>
      <c r="D15" s="34">
        <v>2</v>
      </c>
      <c r="E15" s="34">
        <v>0</v>
      </c>
      <c r="F15" s="35">
        <f aca="true" t="shared" si="5" ref="F15:F29">IF(D15&gt;E15,1,0)</f>
        <v>1</v>
      </c>
      <c r="G15" s="35">
        <f aca="true" t="shared" si="6" ref="G15:G29">IF(D15=E15,1,0)</f>
        <v>0</v>
      </c>
      <c r="H15" s="35">
        <f aca="true" t="shared" si="7" ref="H15:H29">IF(D15&lt;E15,1,0)</f>
        <v>0</v>
      </c>
      <c r="I15" s="35"/>
      <c r="J15" s="35"/>
      <c r="K15" s="35"/>
      <c r="L15" s="35"/>
      <c r="M15" s="35"/>
      <c r="N15" s="36" t="str">
        <f>A10</f>
        <v>Eleonora Buttitta</v>
      </c>
    </row>
    <row r="16" spans="1:14" ht="13.5" thickBot="1">
      <c r="A16" s="32" t="str">
        <f>A9</f>
        <v>Giuditta Lo Cascio</v>
      </c>
      <c r="B16" s="32" t="str">
        <f>A12</f>
        <v>Paola Forlani</v>
      </c>
      <c r="C16" s="33"/>
      <c r="D16" s="34">
        <v>5</v>
      </c>
      <c r="E16" s="34">
        <v>0</v>
      </c>
      <c r="F16" s="35">
        <f t="shared" si="5"/>
        <v>1</v>
      </c>
      <c r="G16" s="35">
        <f t="shared" si="6"/>
        <v>0</v>
      </c>
      <c r="H16" s="35">
        <f t="shared" si="7"/>
        <v>0</v>
      </c>
      <c r="I16" s="35"/>
      <c r="J16" s="35"/>
      <c r="K16" s="35"/>
      <c r="L16" s="35"/>
      <c r="M16" s="35"/>
      <c r="N16" s="36" t="str">
        <f>A13</f>
        <v>Laura Panza</v>
      </c>
    </row>
    <row r="17" spans="1:14" ht="13.5" thickBot="1">
      <c r="A17" s="32" t="str">
        <f>A10</f>
        <v>Eleonora Buttitta</v>
      </c>
      <c r="B17" s="32" t="str">
        <f>A13</f>
        <v>Laura Panza</v>
      </c>
      <c r="C17" s="33"/>
      <c r="D17" s="34">
        <v>3</v>
      </c>
      <c r="E17" s="34">
        <v>1</v>
      </c>
      <c r="F17" s="35">
        <f t="shared" si="5"/>
        <v>1</v>
      </c>
      <c r="G17" s="35">
        <f t="shared" si="6"/>
        <v>0</v>
      </c>
      <c r="H17" s="35">
        <f t="shared" si="7"/>
        <v>0</v>
      </c>
      <c r="I17" s="35"/>
      <c r="J17" s="35"/>
      <c r="K17" s="35"/>
      <c r="L17" s="35"/>
      <c r="M17" s="35"/>
      <c r="N17" s="36" t="str">
        <f>A11</f>
        <v>Sara Guercia</v>
      </c>
    </row>
    <row r="18" spans="1:14" ht="13.5" thickBot="1">
      <c r="A18" s="32" t="str">
        <f>A8</f>
        <v>Valentina Bartolini</v>
      </c>
      <c r="B18" s="32" t="str">
        <f>A12</f>
        <v>Paola Forlani</v>
      </c>
      <c r="C18" s="33"/>
      <c r="D18" s="34">
        <v>2</v>
      </c>
      <c r="E18" s="34">
        <v>1</v>
      </c>
      <c r="F18" s="35">
        <f t="shared" si="5"/>
        <v>1</v>
      </c>
      <c r="G18" s="35">
        <f t="shared" si="6"/>
        <v>0</v>
      </c>
      <c r="H18" s="35">
        <f t="shared" si="7"/>
        <v>0</v>
      </c>
      <c r="I18" s="35"/>
      <c r="J18" s="35"/>
      <c r="K18" s="35"/>
      <c r="L18" s="35"/>
      <c r="M18" s="35"/>
      <c r="N18" s="36" t="str">
        <f>A9</f>
        <v>Giuditta Lo Cascio</v>
      </c>
    </row>
    <row r="19" spans="1:14" ht="13.5" thickBot="1">
      <c r="A19" s="32" t="str">
        <f>A9</f>
        <v>Giuditta Lo Cascio</v>
      </c>
      <c r="B19" s="32" t="str">
        <f>A13</f>
        <v>Laura Panza</v>
      </c>
      <c r="C19" s="33"/>
      <c r="D19" s="34">
        <v>5</v>
      </c>
      <c r="E19" s="34">
        <v>1</v>
      </c>
      <c r="F19" s="35">
        <f t="shared" si="5"/>
        <v>1</v>
      </c>
      <c r="G19" s="35">
        <f t="shared" si="6"/>
        <v>0</v>
      </c>
      <c r="H19" s="35">
        <f t="shared" si="7"/>
        <v>0</v>
      </c>
      <c r="I19" s="35"/>
      <c r="J19" s="35"/>
      <c r="K19" s="35"/>
      <c r="L19" s="35"/>
      <c r="M19" s="35"/>
      <c r="N19" s="36" t="str">
        <f>A8</f>
        <v>Valentina Bartolini</v>
      </c>
    </row>
    <row r="20" spans="1:14" ht="13.5" thickBot="1">
      <c r="A20" s="32" t="str">
        <f>A10</f>
        <v>Eleonora Buttitta</v>
      </c>
      <c r="B20" s="32" t="str">
        <f>A11</f>
        <v>Sara Guercia</v>
      </c>
      <c r="C20" s="33"/>
      <c r="D20" s="34">
        <v>4</v>
      </c>
      <c r="E20" s="34">
        <v>1</v>
      </c>
      <c r="F20" s="35">
        <f t="shared" si="5"/>
        <v>1</v>
      </c>
      <c r="G20" s="35">
        <f t="shared" si="6"/>
        <v>0</v>
      </c>
      <c r="H20" s="35">
        <f t="shared" si="7"/>
        <v>0</v>
      </c>
      <c r="I20" s="35"/>
      <c r="J20" s="35"/>
      <c r="K20" s="35"/>
      <c r="L20" s="35"/>
      <c r="M20" s="35"/>
      <c r="N20" s="36" t="str">
        <f>A13</f>
        <v>Laura Panza</v>
      </c>
    </row>
    <row r="21" spans="1:14" ht="13.5" thickBot="1">
      <c r="A21" s="32" t="str">
        <f>A8</f>
        <v>Valentina Bartolini</v>
      </c>
      <c r="B21" s="32" t="str">
        <f>A9</f>
        <v>Giuditta Lo Cascio</v>
      </c>
      <c r="C21" s="33"/>
      <c r="D21" s="34">
        <v>2</v>
      </c>
      <c r="E21" s="34">
        <v>1</v>
      </c>
      <c r="F21" s="35">
        <f t="shared" si="5"/>
        <v>1</v>
      </c>
      <c r="G21" s="35">
        <f t="shared" si="6"/>
        <v>0</v>
      </c>
      <c r="H21" s="35">
        <f t="shared" si="7"/>
        <v>0</v>
      </c>
      <c r="I21" s="35"/>
      <c r="J21" s="35"/>
      <c r="K21" s="35"/>
      <c r="L21" s="35"/>
      <c r="M21" s="35"/>
      <c r="N21" s="36" t="str">
        <f>A13</f>
        <v>Laura Panza</v>
      </c>
    </row>
    <row r="22" spans="1:14" ht="13.5" thickBot="1">
      <c r="A22" s="32" t="str">
        <f>A10</f>
        <v>Eleonora Buttitta</v>
      </c>
      <c r="B22" s="32" t="str">
        <f>A12</f>
        <v>Paola Forlani</v>
      </c>
      <c r="C22" s="33"/>
      <c r="D22" s="34">
        <v>5</v>
      </c>
      <c r="E22" s="34">
        <v>2</v>
      </c>
      <c r="F22" s="35">
        <f t="shared" si="5"/>
        <v>1</v>
      </c>
      <c r="G22" s="35">
        <f t="shared" si="6"/>
        <v>0</v>
      </c>
      <c r="H22" s="35">
        <f t="shared" si="7"/>
        <v>0</v>
      </c>
      <c r="I22" s="35"/>
      <c r="J22" s="35"/>
      <c r="K22" s="35"/>
      <c r="L22" s="35"/>
      <c r="M22" s="35"/>
      <c r="N22" s="36" t="str">
        <f>A11</f>
        <v>Sara Guercia</v>
      </c>
    </row>
    <row r="23" spans="1:14" ht="13.5" thickBot="1">
      <c r="A23" s="32" t="str">
        <f>A11</f>
        <v>Sara Guercia</v>
      </c>
      <c r="B23" s="32" t="str">
        <f>A13</f>
        <v>Laura Panza</v>
      </c>
      <c r="C23" s="33"/>
      <c r="D23" s="34">
        <v>2</v>
      </c>
      <c r="E23" s="34">
        <v>1</v>
      </c>
      <c r="F23" s="35">
        <f t="shared" si="5"/>
        <v>1</v>
      </c>
      <c r="G23" s="35">
        <f t="shared" si="6"/>
        <v>0</v>
      </c>
      <c r="H23" s="35">
        <f t="shared" si="7"/>
        <v>0</v>
      </c>
      <c r="I23" s="35"/>
      <c r="J23" s="35"/>
      <c r="K23" s="35"/>
      <c r="L23" s="35"/>
      <c r="M23" s="35"/>
      <c r="N23" s="36" t="str">
        <f>A8</f>
        <v>Valentina Bartolini</v>
      </c>
    </row>
    <row r="24" spans="1:14" ht="13.5" thickBot="1">
      <c r="A24" s="32" t="str">
        <f>A8</f>
        <v>Valentina Bartolini</v>
      </c>
      <c r="B24" s="32" t="str">
        <f>A13</f>
        <v>Laura Panza</v>
      </c>
      <c r="C24" s="33"/>
      <c r="D24" s="34">
        <v>3</v>
      </c>
      <c r="E24" s="34">
        <v>0</v>
      </c>
      <c r="F24" s="35">
        <f t="shared" si="5"/>
        <v>1</v>
      </c>
      <c r="G24" s="35">
        <f t="shared" si="6"/>
        <v>0</v>
      </c>
      <c r="H24" s="35">
        <f t="shared" si="7"/>
        <v>0</v>
      </c>
      <c r="I24" s="35"/>
      <c r="J24" s="35"/>
      <c r="K24" s="35"/>
      <c r="L24" s="35"/>
      <c r="M24" s="35"/>
      <c r="N24" s="36" t="str">
        <f>A9</f>
        <v>Giuditta Lo Cascio</v>
      </c>
    </row>
    <row r="25" spans="1:14" ht="13.5" thickBot="1">
      <c r="A25" s="32" t="str">
        <f>A9</f>
        <v>Giuditta Lo Cascio</v>
      </c>
      <c r="B25" s="32" t="str">
        <f>A10</f>
        <v>Eleonora Buttitta</v>
      </c>
      <c r="C25" s="33"/>
      <c r="D25" s="34">
        <v>0</v>
      </c>
      <c r="E25" s="34">
        <v>5</v>
      </c>
      <c r="F25" s="35">
        <f t="shared" si="5"/>
        <v>0</v>
      </c>
      <c r="G25" s="35">
        <f t="shared" si="6"/>
        <v>0</v>
      </c>
      <c r="H25" s="35">
        <f t="shared" si="7"/>
        <v>1</v>
      </c>
      <c r="I25" s="35"/>
      <c r="J25" s="35"/>
      <c r="K25" s="35"/>
      <c r="L25" s="35"/>
      <c r="M25" s="35"/>
      <c r="N25" s="36" t="str">
        <f>A12</f>
        <v>Paola Forlani</v>
      </c>
    </row>
    <row r="26" spans="1:14" ht="13.5" thickBot="1">
      <c r="A26" s="32" t="str">
        <f>A11</f>
        <v>Sara Guercia</v>
      </c>
      <c r="B26" s="32" t="str">
        <f>A12</f>
        <v>Paola Forlani</v>
      </c>
      <c r="C26" s="33"/>
      <c r="D26" s="34">
        <v>2</v>
      </c>
      <c r="E26" s="34">
        <v>0</v>
      </c>
      <c r="F26" s="35">
        <f t="shared" si="5"/>
        <v>1</v>
      </c>
      <c r="G26" s="35">
        <f t="shared" si="6"/>
        <v>0</v>
      </c>
      <c r="H26" s="35">
        <f t="shared" si="7"/>
        <v>0</v>
      </c>
      <c r="I26" s="35"/>
      <c r="J26" s="35"/>
      <c r="K26" s="35"/>
      <c r="L26" s="35"/>
      <c r="M26" s="35"/>
      <c r="N26" s="36" t="str">
        <f>A10</f>
        <v>Eleonora Buttitta</v>
      </c>
    </row>
    <row r="27" spans="1:14" ht="13.5" thickBot="1">
      <c r="A27" s="32" t="str">
        <f>A8</f>
        <v>Valentina Bartolini</v>
      </c>
      <c r="B27" s="32" t="str">
        <f>A10</f>
        <v>Eleonora Buttitta</v>
      </c>
      <c r="C27" s="33"/>
      <c r="D27" s="34">
        <v>0</v>
      </c>
      <c r="E27" s="34">
        <v>1</v>
      </c>
      <c r="F27" s="35">
        <f t="shared" si="5"/>
        <v>0</v>
      </c>
      <c r="G27" s="35">
        <f t="shared" si="6"/>
        <v>0</v>
      </c>
      <c r="H27" s="35">
        <f t="shared" si="7"/>
        <v>1</v>
      </c>
      <c r="I27" s="35"/>
      <c r="J27" s="35"/>
      <c r="K27" s="35"/>
      <c r="L27" s="35"/>
      <c r="M27" s="35"/>
      <c r="N27" s="36" t="str">
        <f>under19!$A$24</f>
        <v>Fabrizio Coco</v>
      </c>
    </row>
    <row r="28" spans="1:14" ht="13.5" thickBot="1">
      <c r="A28" s="32" t="str">
        <f>A9</f>
        <v>Giuditta Lo Cascio</v>
      </c>
      <c r="B28" s="32" t="str">
        <f>A11</f>
        <v>Sara Guercia</v>
      </c>
      <c r="C28" s="37"/>
      <c r="D28" s="34">
        <v>0</v>
      </c>
      <c r="E28" s="34">
        <v>5</v>
      </c>
      <c r="F28" s="35">
        <f t="shared" si="5"/>
        <v>0</v>
      </c>
      <c r="G28" s="35">
        <f t="shared" si="6"/>
        <v>0</v>
      </c>
      <c r="H28" s="35">
        <f t="shared" si="7"/>
        <v>1</v>
      </c>
      <c r="I28" s="35"/>
      <c r="J28" s="35"/>
      <c r="K28" s="35"/>
      <c r="L28" s="35"/>
      <c r="M28" s="35"/>
      <c r="N28" s="36" t="str">
        <f>under19!$A$25</f>
        <v>Simone Esposito</v>
      </c>
    </row>
    <row r="29" spans="1:14" ht="13.5" thickBot="1">
      <c r="A29" s="32" t="str">
        <f>A12</f>
        <v>Paola Forlani</v>
      </c>
      <c r="B29" s="32" t="str">
        <f>A13</f>
        <v>Laura Panza</v>
      </c>
      <c r="C29" s="37"/>
      <c r="D29" s="34">
        <v>1</v>
      </c>
      <c r="E29" s="34">
        <v>0</v>
      </c>
      <c r="F29" s="35">
        <f t="shared" si="5"/>
        <v>1</v>
      </c>
      <c r="G29" s="35">
        <f t="shared" si="6"/>
        <v>0</v>
      </c>
      <c r="H29" s="35">
        <f t="shared" si="7"/>
        <v>0</v>
      </c>
      <c r="I29" s="35"/>
      <c r="J29" s="35"/>
      <c r="K29" s="35"/>
      <c r="L29" s="35"/>
      <c r="M29" s="35"/>
      <c r="N29" s="36" t="str">
        <f>under19!$A$26</f>
        <v>Pietro De Gennaro</v>
      </c>
    </row>
    <row r="30" spans="1:14" ht="12.75">
      <c r="A30" s="52"/>
      <c r="B30" s="52"/>
      <c r="C30" s="37"/>
      <c r="D30" s="37"/>
      <c r="E30" s="37"/>
      <c r="F30" s="35"/>
      <c r="G30" s="35"/>
      <c r="H30" s="35"/>
      <c r="I30" s="35"/>
      <c r="J30" s="35"/>
      <c r="K30" s="35"/>
      <c r="L30" s="35"/>
      <c r="M30" s="35"/>
      <c r="N30" s="20"/>
    </row>
    <row r="31" spans="1:14" ht="12.75">
      <c r="A31" s="52"/>
      <c r="B31" s="52"/>
      <c r="C31" s="37"/>
      <c r="D31" s="37"/>
      <c r="E31" s="37"/>
      <c r="F31" s="35"/>
      <c r="G31" s="35"/>
      <c r="H31" s="35"/>
      <c r="I31" s="35"/>
      <c r="J31" s="35"/>
      <c r="K31" s="35"/>
      <c r="L31" s="35"/>
      <c r="M31" s="35"/>
      <c r="N31" s="20"/>
    </row>
    <row r="32" spans="1:14" ht="12.75">
      <c r="A32" s="52"/>
      <c r="B32" s="52"/>
      <c r="C32" s="37"/>
      <c r="D32" s="37"/>
      <c r="E32" s="37"/>
      <c r="F32" s="35"/>
      <c r="G32" s="35"/>
      <c r="H32" s="35"/>
      <c r="I32" s="35"/>
      <c r="J32" s="35"/>
      <c r="K32" s="35"/>
      <c r="L32" s="35"/>
      <c r="M32" s="35"/>
      <c r="N32" s="20"/>
    </row>
    <row r="33" spans="1:14" ht="12.75">
      <c r="A33" s="52"/>
      <c r="B33" s="52"/>
      <c r="C33" s="37"/>
      <c r="D33" s="37"/>
      <c r="E33" s="37"/>
      <c r="F33" s="35"/>
      <c r="G33" s="35"/>
      <c r="H33" s="35"/>
      <c r="I33" s="35"/>
      <c r="J33" s="35"/>
      <c r="K33" s="35"/>
      <c r="L33" s="35"/>
      <c r="M33" s="35"/>
      <c r="N33" s="20"/>
    </row>
    <row r="34" spans="1:14" ht="12.75">
      <c r="A34" s="52"/>
      <c r="B34" s="52"/>
      <c r="C34" s="37"/>
      <c r="D34" s="37"/>
      <c r="E34" s="37"/>
      <c r="F34" s="35"/>
      <c r="G34" s="35"/>
      <c r="H34" s="35"/>
      <c r="I34" s="35"/>
      <c r="J34" s="35"/>
      <c r="K34" s="35"/>
      <c r="L34" s="35"/>
      <c r="M34" s="35"/>
      <c r="N34" s="20"/>
    </row>
    <row r="35" spans="1:14" ht="12.75">
      <c r="A35" s="52"/>
      <c r="B35" s="52"/>
      <c r="C35" s="37"/>
      <c r="D35" s="37"/>
      <c r="E35" s="37"/>
      <c r="F35" s="35"/>
      <c r="G35" s="35"/>
      <c r="H35" s="35"/>
      <c r="I35" s="35"/>
      <c r="J35" s="35"/>
      <c r="K35" s="35"/>
      <c r="L35" s="35"/>
      <c r="M35" s="35"/>
      <c r="N35" s="20"/>
    </row>
    <row r="36" spans="1:14" ht="12.75">
      <c r="A36" s="52"/>
      <c r="B36" s="52"/>
      <c r="C36" s="37"/>
      <c r="D36" s="37"/>
      <c r="E36" s="37"/>
      <c r="F36" s="35"/>
      <c r="G36" s="35"/>
      <c r="H36" s="35"/>
      <c r="I36" s="35"/>
      <c r="J36" s="35"/>
      <c r="K36" s="35"/>
      <c r="L36" s="35"/>
      <c r="M36" s="35"/>
      <c r="N36" s="20"/>
    </row>
    <row r="37" spans="1:14" ht="12.75">
      <c r="A37" s="52"/>
      <c r="B37" s="52"/>
      <c r="C37" s="37"/>
      <c r="D37" s="37"/>
      <c r="E37" s="37"/>
      <c r="F37" s="35"/>
      <c r="G37" s="35"/>
      <c r="H37" s="35"/>
      <c r="I37" s="35"/>
      <c r="J37" s="35"/>
      <c r="K37" s="35"/>
      <c r="L37" s="35"/>
      <c r="M37" s="35"/>
      <c r="N37" s="20"/>
    </row>
    <row r="38" spans="1:14" ht="12.75">
      <c r="A38" s="52"/>
      <c r="B38" s="52"/>
      <c r="C38" s="37"/>
      <c r="D38" s="37"/>
      <c r="E38" s="37"/>
      <c r="F38" s="35"/>
      <c r="G38" s="35"/>
      <c r="H38" s="35"/>
      <c r="I38" s="35"/>
      <c r="J38" s="35"/>
      <c r="K38" s="35"/>
      <c r="L38" s="35"/>
      <c r="M38" s="35"/>
      <c r="N38" s="20"/>
    </row>
    <row r="39" spans="1:14" ht="12.75">
      <c r="A39" s="52"/>
      <c r="B39" s="52"/>
      <c r="C39" s="37"/>
      <c r="D39" s="37"/>
      <c r="E39" s="37"/>
      <c r="F39" s="35"/>
      <c r="G39" s="35"/>
      <c r="H39" s="35"/>
      <c r="I39" s="35"/>
      <c r="J39" s="35"/>
      <c r="K39" s="35"/>
      <c r="L39" s="35"/>
      <c r="M39" s="35"/>
      <c r="N39" s="20"/>
    </row>
    <row r="40" spans="1:14" ht="12.75">
      <c r="A40" s="52"/>
      <c r="B40" s="52"/>
      <c r="C40" s="37"/>
      <c r="D40" s="37"/>
      <c r="E40" s="37"/>
      <c r="F40" s="35"/>
      <c r="G40" s="35"/>
      <c r="H40" s="35"/>
      <c r="I40" s="35"/>
      <c r="J40" s="35"/>
      <c r="K40" s="35"/>
      <c r="L40" s="35"/>
      <c r="M40" s="35"/>
      <c r="N40" s="20"/>
    </row>
    <row r="41" spans="1:14" ht="12.75">
      <c r="A41" s="52"/>
      <c r="B41" s="52"/>
      <c r="C41" s="37"/>
      <c r="D41" s="37"/>
      <c r="E41" s="37"/>
      <c r="F41" s="35"/>
      <c r="G41" s="35"/>
      <c r="H41" s="35"/>
      <c r="I41" s="35"/>
      <c r="J41" s="35"/>
      <c r="K41" s="35"/>
      <c r="L41" s="35"/>
      <c r="M41" s="35"/>
      <c r="N41" s="20"/>
    </row>
    <row r="42" spans="1:14" ht="12.75">
      <c r="A42" s="52"/>
      <c r="B42" s="52"/>
      <c r="C42" s="37"/>
      <c r="D42" s="37"/>
      <c r="E42" s="37"/>
      <c r="F42" s="35"/>
      <c r="G42" s="35"/>
      <c r="H42" s="35"/>
      <c r="I42" s="35"/>
      <c r="J42" s="35"/>
      <c r="K42" s="35"/>
      <c r="L42" s="35"/>
      <c r="M42" s="35"/>
      <c r="N42" s="20"/>
    </row>
    <row r="43" spans="1:14" ht="12.75">
      <c r="A43" s="52"/>
      <c r="B43" s="52"/>
      <c r="C43" s="37"/>
      <c r="D43" s="37"/>
      <c r="E43" s="37"/>
      <c r="F43" s="35"/>
      <c r="G43" s="35"/>
      <c r="H43" s="35"/>
      <c r="I43" s="35"/>
      <c r="J43" s="35"/>
      <c r="K43" s="35"/>
      <c r="L43" s="35"/>
      <c r="M43" s="35"/>
      <c r="N43" s="20"/>
    </row>
    <row r="44" spans="1:14" ht="12.75">
      <c r="A44" s="38"/>
      <c r="B44" s="39"/>
      <c r="C44" s="40"/>
      <c r="D44" s="41"/>
      <c r="E44" s="41"/>
      <c r="F44" s="42"/>
      <c r="G44" s="42"/>
      <c r="H44" s="43"/>
      <c r="I44" s="40"/>
      <c r="J44" s="40"/>
      <c r="K44" s="40"/>
      <c r="L44" s="40"/>
      <c r="M44" s="40"/>
      <c r="N44" s="39"/>
    </row>
    <row r="45" spans="1:14" ht="12.75">
      <c r="A45" s="69"/>
      <c r="B45" s="69"/>
      <c r="C45" s="69"/>
      <c r="D45" s="69"/>
      <c r="E45" s="69"/>
      <c r="F45" s="69"/>
      <c r="G45" s="70"/>
      <c r="H45" s="69"/>
      <c r="I45" s="69"/>
      <c r="J45" s="69"/>
      <c r="K45" s="69"/>
      <c r="L45" s="69"/>
      <c r="M45" s="69"/>
      <c r="N45" s="69"/>
    </row>
    <row r="46" spans="1:14" ht="19.5">
      <c r="A46" s="54" t="s">
        <v>51</v>
      </c>
      <c r="B46" s="45"/>
      <c r="C46" s="45"/>
      <c r="D46" s="45"/>
      <c r="E46" s="45"/>
      <c r="F46" s="45"/>
      <c r="G46" s="55"/>
      <c r="H46" s="56"/>
      <c r="I46" s="56"/>
      <c r="J46" s="56"/>
      <c r="K46" s="56"/>
      <c r="L46" s="56"/>
      <c r="M46" s="56"/>
      <c r="N46" s="56"/>
    </row>
    <row r="47" spans="1:14" ht="13.5" thickBot="1">
      <c r="A47" s="57" t="s">
        <v>46</v>
      </c>
      <c r="B47" s="57" t="s">
        <v>47</v>
      </c>
      <c r="C47" s="71"/>
      <c r="D47" s="165" t="s">
        <v>41</v>
      </c>
      <c r="E47" s="165"/>
      <c r="F47" s="166" t="s">
        <v>52</v>
      </c>
      <c r="G47" s="166"/>
      <c r="H47" s="166"/>
      <c r="I47" s="166"/>
      <c r="J47" s="166"/>
      <c r="K47" s="50"/>
      <c r="L47" s="50"/>
      <c r="M47" s="50"/>
      <c r="N47" s="57" t="s">
        <v>42</v>
      </c>
    </row>
    <row r="48" spans="1:14" ht="13.5" thickBot="1">
      <c r="A48" s="59" t="str">
        <f>N8</f>
        <v>Eleonora Buttitta</v>
      </c>
      <c r="B48" s="59" t="str">
        <f>N9</f>
        <v>Valentina Bartolini</v>
      </c>
      <c r="C48" s="61"/>
      <c r="D48" s="72">
        <v>1</v>
      </c>
      <c r="E48" s="72">
        <v>0</v>
      </c>
      <c r="F48" s="163" t="str">
        <f>IF(D48&gt;E48,A48,IF(OR(D48=E48),"Spareggio",B48))</f>
        <v>Eleonora Buttitta</v>
      </c>
      <c r="G48" s="164"/>
      <c r="H48" s="164"/>
      <c r="I48" s="164"/>
      <c r="J48" s="164"/>
      <c r="K48" s="63"/>
      <c r="L48" s="63"/>
      <c r="M48" s="63"/>
      <c r="N48" s="64" t="str">
        <f>N10</f>
        <v>Sara Guercia</v>
      </c>
    </row>
  </sheetData>
  <mergeCells count="7">
    <mergeCell ref="F48:J48"/>
    <mergeCell ref="D47:E47"/>
    <mergeCell ref="F47:J47"/>
    <mergeCell ref="B1:N1"/>
    <mergeCell ref="B2:N2"/>
    <mergeCell ref="B3:N3"/>
    <mergeCell ref="B4:N4"/>
  </mergeCells>
  <printOptions/>
  <pageMargins left="0.11811023622047245" right="0.11811023622047245" top="1" bottom="1" header="0.5" footer="0.5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14"/>
  <sheetViews>
    <sheetView tabSelected="1" workbookViewId="0" topLeftCell="A1">
      <selection activeCell="A61" sqref="A61"/>
    </sheetView>
  </sheetViews>
  <sheetFormatPr defaultColWidth="8.7109375" defaultRowHeight="12.75"/>
  <cols>
    <col min="1" max="2" width="17.7109375" style="0" customWidth="1"/>
    <col min="3" max="13" width="3.421875" style="0" customWidth="1"/>
    <col min="14" max="14" width="17.7109375" style="0" customWidth="1"/>
    <col min="15" max="16384" width="11.57421875" style="0" customWidth="1"/>
  </cols>
  <sheetData>
    <row r="1" spans="1:14" ht="18.75">
      <c r="A1" s="7"/>
      <c r="B1" s="160" t="s">
        <v>241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spans="1:14" ht="18.75">
      <c r="A2" s="7"/>
      <c r="B2" s="160" t="s">
        <v>21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</row>
    <row r="3" spans="1:14" ht="26.25">
      <c r="A3" s="8"/>
      <c r="B3" s="161" t="s">
        <v>28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</row>
    <row r="4" spans="1:14" ht="15.75">
      <c r="A4" s="9"/>
      <c r="B4" s="162" t="s">
        <v>61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</row>
    <row r="5" spans="1:14" ht="26.25">
      <c r="A5" s="10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1"/>
    </row>
    <row r="6" spans="1:14" ht="19.5">
      <c r="A6" s="44" t="s">
        <v>66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</row>
    <row r="7" spans="1:14" ht="12.75">
      <c r="A7" s="46" t="s">
        <v>31</v>
      </c>
      <c r="B7" s="47"/>
      <c r="C7" s="48" t="s">
        <v>32</v>
      </c>
      <c r="D7" s="49" t="s">
        <v>33</v>
      </c>
      <c r="E7" s="49" t="s">
        <v>34</v>
      </c>
      <c r="F7" s="50" t="s">
        <v>35</v>
      </c>
      <c r="G7" s="50" t="s">
        <v>36</v>
      </c>
      <c r="H7" s="50" t="s">
        <v>37</v>
      </c>
      <c r="I7" s="49" t="s">
        <v>38</v>
      </c>
      <c r="J7" s="49" t="s">
        <v>39</v>
      </c>
      <c r="K7" s="49"/>
      <c r="L7" s="49"/>
      <c r="M7" s="49"/>
      <c r="N7" s="51"/>
    </row>
    <row r="8" spans="1:14" ht="12.75">
      <c r="A8" s="21" t="str">
        <f>iscritti!$C$286</f>
        <v>Alberto Gagliardi</v>
      </c>
      <c r="B8" s="20"/>
      <c r="C8" s="130">
        <f aca="true" t="shared" si="0" ref="C8:C13">3*E8+F8</f>
        <v>11</v>
      </c>
      <c r="D8" s="131">
        <f aca="true" t="shared" si="1" ref="D8:D13">SUM(E8:G8)</f>
        <v>9</v>
      </c>
      <c r="E8" s="131">
        <f>SUM(F19+H25+F29+H34+F39+H47+F49+H55+F59)</f>
        <v>3</v>
      </c>
      <c r="F8" s="131">
        <f>SUM(G19+G25+G29+G34+G39+G47+G49+G55+G59)</f>
        <v>2</v>
      </c>
      <c r="G8" s="131">
        <f>SUM(H19+F25+H29+F34+H39+F47+H49+F55+H59)</f>
        <v>4</v>
      </c>
      <c r="H8" s="132">
        <f>SUM(D19+E25+D29+E34+D39+E47+D49+E55+D59)</f>
        <v>13</v>
      </c>
      <c r="I8" s="132">
        <f>SUM(E19+D25+E29+D34+E39+D47+E49+D55+E59)</f>
        <v>15</v>
      </c>
      <c r="J8" s="131">
        <f aca="true" t="shared" si="2" ref="J8:J13">H8-I8</f>
        <v>-2</v>
      </c>
      <c r="K8" s="25">
        <f>+C8+J8+H8</f>
        <v>22</v>
      </c>
      <c r="L8" s="25" t="str">
        <f>+A8</f>
        <v>Alberto Gagliardi</v>
      </c>
      <c r="M8" s="25">
        <f>LARGE(K8:K17,1)</f>
        <v>89</v>
      </c>
      <c r="N8" s="119" t="str">
        <f>IF(SUM(C8:C17)=0,"",VLOOKUP(M8,K8:L17,2,FALSE))</f>
        <v>Carlo Alessi</v>
      </c>
    </row>
    <row r="9" spans="1:14" ht="12.75">
      <c r="A9" s="21" t="str">
        <f>iscritti!$C$287</f>
        <v>Gaetano Monticelli</v>
      </c>
      <c r="B9" s="20"/>
      <c r="C9" s="130">
        <f t="shared" si="0"/>
        <v>13</v>
      </c>
      <c r="D9" s="131">
        <f t="shared" si="1"/>
        <v>9</v>
      </c>
      <c r="E9" s="131">
        <f>SUM(H19+F27+F32+H38+F42+H44+F52+H56+F62)</f>
        <v>4</v>
      </c>
      <c r="F9" s="131">
        <f>SUM(G19+G27+G32+G38+G42+G44+G52+G56+G62)</f>
        <v>1</v>
      </c>
      <c r="G9" s="131">
        <f>SUM(F19+H27+H32+F38+H42+F44+H52+F56+H62)</f>
        <v>4</v>
      </c>
      <c r="H9" s="132">
        <f>SUM(E19+D27+D32+E38+D42+E44+D52+E56+D62)</f>
        <v>19</v>
      </c>
      <c r="I9" s="132">
        <f>SUM(D19+E27+E32+D38+E42+D44+E52+D56+E62)</f>
        <v>20</v>
      </c>
      <c r="J9" s="131">
        <f t="shared" si="2"/>
        <v>-1</v>
      </c>
      <c r="K9" s="25">
        <f aca="true" t="shared" si="3" ref="K9:K17">+C9+J9+H9</f>
        <v>31</v>
      </c>
      <c r="L9" s="25" t="str">
        <f aca="true" t="shared" si="4" ref="L9:L17">+A9</f>
        <v>Gaetano Monticelli</v>
      </c>
      <c r="M9" s="25">
        <f>LARGE(K8:K17,2)</f>
        <v>52</v>
      </c>
      <c r="N9" s="119" t="s">
        <v>216</v>
      </c>
    </row>
    <row r="10" spans="1:14" ht="12.75">
      <c r="A10" s="21" t="str">
        <f>iscritti!$C$288</f>
        <v>Luca Salvadori</v>
      </c>
      <c r="B10" s="20"/>
      <c r="C10" s="130">
        <f t="shared" si="0"/>
        <v>2</v>
      </c>
      <c r="D10" s="131">
        <f t="shared" si="1"/>
        <v>9</v>
      </c>
      <c r="E10" s="131">
        <f>SUM(F20+H28+H31+F35+H40+F45+H52+F55+H61)</f>
        <v>0</v>
      </c>
      <c r="F10" s="131">
        <f>SUM(G20+G28+G31+G35+G40+G45+G52+G55+G61)</f>
        <v>2</v>
      </c>
      <c r="G10" s="131">
        <f>SUM(H20+F28+F31+H35+F40+H45+H55+F52+F61)</f>
        <v>7</v>
      </c>
      <c r="H10" s="132">
        <f>SUM(D20+E28+E31+D35+E40+D45+E52+D55+E61)</f>
        <v>6</v>
      </c>
      <c r="I10" s="132">
        <f>SUM(E20+D28+D31+E35+D40+E45+D52+E55+D61)</f>
        <v>29</v>
      </c>
      <c r="J10" s="131">
        <f t="shared" si="2"/>
        <v>-23</v>
      </c>
      <c r="K10" s="25">
        <f t="shared" si="3"/>
        <v>-15</v>
      </c>
      <c r="L10" s="25" t="str">
        <f t="shared" si="4"/>
        <v>Luca Salvadori</v>
      </c>
      <c r="M10" s="25">
        <f>LARGE(K8:K17,3)</f>
        <v>51</v>
      </c>
      <c r="N10" s="119" t="str">
        <f>IF(SUM(C8:C17)=0,"",VLOOKUP(M10,K8:L17,2,FALSE))</f>
        <v>Marcello Bodin de Chatelard</v>
      </c>
    </row>
    <row r="11" spans="1:14" ht="12.75">
      <c r="A11" s="21" t="str">
        <f>iscritti!$C$289</f>
        <v>Marcello Bodin de Chatelard</v>
      </c>
      <c r="B11" s="20"/>
      <c r="C11" s="130">
        <f t="shared" si="0"/>
        <v>19</v>
      </c>
      <c r="D11" s="131">
        <f t="shared" si="1"/>
        <v>9</v>
      </c>
      <c r="E11" s="131">
        <f>SUM(H20+F24+H30+F34+H43+F44+H50+F54+H63)</f>
        <v>6</v>
      </c>
      <c r="F11" s="131">
        <f>SUM(G20+G24+G30+G34+G43+G44+G54+G50+G63)</f>
        <v>1</v>
      </c>
      <c r="G11" s="131">
        <f>SUM(F20+H24+F30+H34+F43+H44+F50+H54+F63)</f>
        <v>2</v>
      </c>
      <c r="H11" s="132">
        <f>SUM(E20+D24+E30+D34+E43+D44+E50+D54+E63)</f>
        <v>18</v>
      </c>
      <c r="I11" s="132">
        <f>SUM(D20+E24+D30+E34+D43+E44+D50+E54+D63)</f>
        <v>4</v>
      </c>
      <c r="J11" s="131">
        <f t="shared" si="2"/>
        <v>14</v>
      </c>
      <c r="K11" s="25">
        <f t="shared" si="3"/>
        <v>51</v>
      </c>
      <c r="L11" s="25" t="str">
        <f t="shared" si="4"/>
        <v>Marcello Bodin de Chatelard</v>
      </c>
      <c r="M11" s="25">
        <f>LARGE(K8:K17,4)</f>
        <v>48</v>
      </c>
      <c r="N11" s="119" t="str">
        <f>IF(SUM(C8:C17)=0,"",VLOOKUP(M11,K8:L17,2,FALSE))</f>
        <v>Gianfranco Mastrantuono</v>
      </c>
    </row>
    <row r="12" spans="1:14" ht="12.75">
      <c r="A12" s="21" t="str">
        <f>iscritti!$C$290</f>
        <v>Carlo Alessi</v>
      </c>
      <c r="B12" s="20"/>
      <c r="C12" s="130">
        <f t="shared" si="0"/>
        <v>25</v>
      </c>
      <c r="D12" s="131">
        <f t="shared" si="1"/>
        <v>9</v>
      </c>
      <c r="E12" s="131">
        <f>SUM(F21+H26+F30+H35+F41+F47+H53+F56+H60)</f>
        <v>8</v>
      </c>
      <c r="F12" s="131">
        <f>SUM(G21+G26+G30+G35+G41+G47+G56+G60+G53)</f>
        <v>1</v>
      </c>
      <c r="G12" s="131">
        <f>SUM(H21+F26+H30+F35+H41+H47+F53+H56+F60)</f>
        <v>0</v>
      </c>
      <c r="H12" s="132">
        <f>SUM(D21+E26+D30+E35+D41+D47+E53+D56+E60)</f>
        <v>39</v>
      </c>
      <c r="I12" s="132">
        <f>SUM(E21+D26+E30+D35+E41+E47+D53+E56+D60)</f>
        <v>14</v>
      </c>
      <c r="J12" s="131">
        <f t="shared" si="2"/>
        <v>25</v>
      </c>
      <c r="K12" s="25">
        <f t="shared" si="3"/>
        <v>89</v>
      </c>
      <c r="L12" s="25" t="str">
        <f t="shared" si="4"/>
        <v>Carlo Alessi</v>
      </c>
      <c r="M12" s="25">
        <f>LARGE(K8:K17,5)</f>
        <v>31</v>
      </c>
      <c r="N12" s="119" t="str">
        <f>IF(SUM(C8:C17)=0,"",VLOOKUP(M12,K8:L17,2,FALSE))</f>
        <v>Gaetano Monticelli</v>
      </c>
    </row>
    <row r="13" spans="1:14" ht="12.75">
      <c r="A13" s="21" t="str">
        <f>iscritti!$C$291</f>
        <v>Gianfranco Mastrantuono</v>
      </c>
      <c r="B13" s="20"/>
      <c r="C13" s="130">
        <f t="shared" si="0"/>
        <v>19</v>
      </c>
      <c r="D13" s="131">
        <f t="shared" si="1"/>
        <v>9</v>
      </c>
      <c r="E13" s="131">
        <f>SUM(H21+F28+H33+F38+H39+F48+H57+F63+H51)</f>
        <v>6</v>
      </c>
      <c r="F13" s="131">
        <f>SUM(G21+G28+G33+G38+G39+G48+G51+G57+G63)</f>
        <v>1</v>
      </c>
      <c r="G13" s="131">
        <f>SUM(F21+H28+F33+F39+H48+F51+F57+H63+H38)</f>
        <v>2</v>
      </c>
      <c r="H13" s="132">
        <f>SUM(E21+D28+E33+E39+D38+E51+E57+D63+D48)</f>
        <v>18</v>
      </c>
      <c r="I13" s="132">
        <f>SUM(D21+E28+D33+E38+D39+E48+D51+D57+E63)</f>
        <v>7</v>
      </c>
      <c r="J13" s="131">
        <f t="shared" si="2"/>
        <v>11</v>
      </c>
      <c r="K13" s="25">
        <f t="shared" si="3"/>
        <v>48</v>
      </c>
      <c r="L13" s="25" t="str">
        <f t="shared" si="4"/>
        <v>Gianfranco Mastrantuono</v>
      </c>
      <c r="M13" s="25">
        <f>LARGE(K8:K17,6)</f>
        <v>22</v>
      </c>
      <c r="N13" s="119" t="str">
        <f>IF(SUM(C8:C17)=0,"",VLOOKUP(M13,K8:L17,2,FALSE))</f>
        <v>Alberto Gagliardi</v>
      </c>
    </row>
    <row r="14" spans="1:14" ht="12.75">
      <c r="A14" s="21" t="str">
        <f>iscritti!$C$292</f>
        <v>Matteo Resca</v>
      </c>
      <c r="B14" s="20"/>
      <c r="C14" s="130">
        <f>3*E14+F14</f>
        <v>8</v>
      </c>
      <c r="D14" s="131">
        <f>SUM(E14:G14)</f>
        <v>9</v>
      </c>
      <c r="E14" s="131">
        <f>SUM(F22+H24+F31+F36+H41+F46+H49+F57+H62)</f>
        <v>2</v>
      </c>
      <c r="F14" s="131">
        <f>SUM(G22+G24+G31+G36+G41+G46+G49+G57+G62)</f>
        <v>2</v>
      </c>
      <c r="G14" s="131">
        <f>SUM(H22+F24+H31+H36+F41+H46+F49+H57+F62)</f>
        <v>5</v>
      </c>
      <c r="H14" s="132">
        <f>SUM(D22+E24+D31+D36+E41+D46+E49+D57+E62)</f>
        <v>7</v>
      </c>
      <c r="I14" s="132">
        <f>SUM(E22+D24+E31+E36+D41+E46+D49+E57+D62)</f>
        <v>14</v>
      </c>
      <c r="J14" s="131">
        <f>H14-I14</f>
        <v>-7</v>
      </c>
      <c r="K14" s="25">
        <f t="shared" si="3"/>
        <v>8</v>
      </c>
      <c r="L14" s="25" t="str">
        <f t="shared" si="4"/>
        <v>Matteo Resca</v>
      </c>
      <c r="M14" s="25">
        <f>LARGE(K8:K17,7)</f>
        <v>15</v>
      </c>
      <c r="N14" s="119" t="str">
        <f>IF(SUM(C8:C17)=0,"",VLOOKUP(M14,K8:L17,2,FALSE))</f>
        <v>Salvatore Cammarata</v>
      </c>
    </row>
    <row r="15" spans="1:14" ht="12.75">
      <c r="A15" s="21" t="str">
        <f>iscritti!$C$293</f>
        <v>Giuseppe Panebianco</v>
      </c>
      <c r="B15" s="20"/>
      <c r="C15" s="130">
        <f>3*E15+F15</f>
        <v>2</v>
      </c>
      <c r="D15" s="131">
        <f>SUM(E15:G15)</f>
        <v>9</v>
      </c>
      <c r="E15" s="131">
        <f>SUM(H22+F25+H32+H38+F40+H48+F50+H58+F60)</f>
        <v>0</v>
      </c>
      <c r="F15" s="131">
        <f>SUM(G22+G25+G32+G37+G40+G50+G58+G48+G60)</f>
        <v>2</v>
      </c>
      <c r="G15" s="131">
        <f>SUM(F22+H25+F32+F37+H40+F48+H50+F58+H60)</f>
        <v>7</v>
      </c>
      <c r="H15" s="132">
        <f>SUM(E22+D25+E32+E37+D40+E48+D50+E58+D60)</f>
        <v>5</v>
      </c>
      <c r="I15" s="132">
        <f>SUM(D22+E25+D32+D37+E40+D48+D58+E60+E50)</f>
        <v>30</v>
      </c>
      <c r="J15" s="131">
        <f>H15-I15</f>
        <v>-25</v>
      </c>
      <c r="K15" s="25">
        <f t="shared" si="3"/>
        <v>-18</v>
      </c>
      <c r="L15" s="25" t="str">
        <f t="shared" si="4"/>
        <v>Giuseppe Panebianco</v>
      </c>
      <c r="M15" s="25">
        <f>LARGE(K8:K17,8)</f>
        <v>8</v>
      </c>
      <c r="N15" s="119" t="str">
        <f>IF(SUM(C8:C17)=0,"",VLOOKUP(M15,K8:L17,2,FALSE))</f>
        <v>Matteo Resca</v>
      </c>
    </row>
    <row r="16" spans="1:14" ht="12.75">
      <c r="A16" s="21" t="str">
        <f>iscritti!$C$294</f>
        <v>Riccardo Schito</v>
      </c>
      <c r="B16" s="20"/>
      <c r="C16" s="130">
        <f>3*E16+F16</f>
        <v>17</v>
      </c>
      <c r="D16" s="131">
        <f>SUM(E16:G16)</f>
        <v>9</v>
      </c>
      <c r="E16" s="131">
        <f>SUM(F23+H27+F33+H36+F43+H45+F53+F58+H59)</f>
        <v>5</v>
      </c>
      <c r="F16" s="131">
        <f>SUM(G23+G27+G33+G36+G43+G45+G53+G59+G58)</f>
        <v>2</v>
      </c>
      <c r="G16" s="131">
        <f>SUM(H23+F27+H33+F36+F45+H53+H58+F59+H43)</f>
        <v>2</v>
      </c>
      <c r="H16" s="132">
        <f>SUM(D23+E27+D33+E36+D43+E45+D53+E59+D58)</f>
        <v>24</v>
      </c>
      <c r="I16" s="132">
        <f>SUM(E23+D27+E33+D36+E43+D45+E53+D59+E58)</f>
        <v>13</v>
      </c>
      <c r="J16" s="131">
        <f>H16-I16</f>
        <v>11</v>
      </c>
      <c r="K16" s="25">
        <f t="shared" si="3"/>
        <v>52</v>
      </c>
      <c r="L16" s="25" t="str">
        <f t="shared" si="4"/>
        <v>Riccardo Schito</v>
      </c>
      <c r="M16" s="25">
        <f>LARGE(K8:K17,9)</f>
        <v>-15</v>
      </c>
      <c r="N16" s="119" t="str">
        <f>IF(SUM(C8:C17)=0,"",VLOOKUP(M16,K8:L17,2,FALSE))</f>
        <v>Luca Salvadori</v>
      </c>
    </row>
    <row r="17" spans="1:14" ht="12.75">
      <c r="A17" s="21" t="str">
        <f>iscritti!$C$295</f>
        <v>Salvatore Cammarata</v>
      </c>
      <c r="B17" s="20"/>
      <c r="C17" s="130">
        <f>3*E17+F17</f>
        <v>11</v>
      </c>
      <c r="D17" s="131">
        <f>SUM(E17:G17)</f>
        <v>9</v>
      </c>
      <c r="E17" s="131">
        <f>SUM(H23+F26+H29+F37+H42+H46+H54+F61+F51)</f>
        <v>3</v>
      </c>
      <c r="F17" s="131">
        <f>SUM(G23+G29+G37+G42+G46+G54+G61+G51+G26)</f>
        <v>2</v>
      </c>
      <c r="G17" s="131">
        <f>SUM(F23+F29+H37+H26+F42+F46+H51+F54+H61)</f>
        <v>4</v>
      </c>
      <c r="H17" s="132">
        <f>SUM(E23+D26+E29+D37+E42+E46+D51+E54+D61)</f>
        <v>7</v>
      </c>
      <c r="I17" s="132">
        <f>SUM(D23+E26+D29+E37+D42+D46+E51+D54+E61)</f>
        <v>10</v>
      </c>
      <c r="J17" s="131">
        <f>H17-I17</f>
        <v>-3</v>
      </c>
      <c r="K17" s="25">
        <f t="shared" si="3"/>
        <v>15</v>
      </c>
      <c r="L17" s="25" t="str">
        <f t="shared" si="4"/>
        <v>Salvatore Cammarata</v>
      </c>
      <c r="M17" s="25">
        <f>LARGE(K8:K17,10)</f>
        <v>-18</v>
      </c>
      <c r="N17" s="119" t="str">
        <f>IF(SUM(C8:C17)=0,"",VLOOKUP(M17,K8:L17,2,FALSE))</f>
        <v>Giuseppe Panebianco</v>
      </c>
    </row>
    <row r="18" spans="1:14" ht="13.5" thickBot="1">
      <c r="A18" s="16" t="s">
        <v>40</v>
      </c>
      <c r="B18" s="16"/>
      <c r="C18" s="18"/>
      <c r="D18" s="27" t="s">
        <v>41</v>
      </c>
      <c r="E18" s="28"/>
      <c r="F18" s="29"/>
      <c r="G18" s="30"/>
      <c r="H18" s="29"/>
      <c r="I18" s="18"/>
      <c r="J18" s="18"/>
      <c r="K18" s="18"/>
      <c r="L18" s="18"/>
      <c r="M18" s="18"/>
      <c r="N18" s="31" t="s">
        <v>42</v>
      </c>
    </row>
    <row r="19" spans="1:14" ht="13.5" thickBot="1">
      <c r="A19" s="133" t="str">
        <f>A8</f>
        <v>Alberto Gagliardi</v>
      </c>
      <c r="B19" s="133" t="str">
        <f>A9</f>
        <v>Gaetano Monticelli</v>
      </c>
      <c r="C19" s="18"/>
      <c r="D19" s="152">
        <v>3</v>
      </c>
      <c r="E19" s="152">
        <v>1</v>
      </c>
      <c r="F19" s="35">
        <f aca="true" t="shared" si="5" ref="F19:F34">IF(D19&gt;E19,1,0)</f>
        <v>1</v>
      </c>
      <c r="G19" s="35">
        <f aca="true" t="shared" si="6" ref="G19:G34">IF(D19=E19,1,0)</f>
        <v>0</v>
      </c>
      <c r="H19" s="35">
        <f aca="true" t="shared" si="7" ref="H19:H34">IF(D19&lt;E19,1,0)</f>
        <v>0</v>
      </c>
      <c r="I19" s="18"/>
      <c r="J19" s="18"/>
      <c r="K19" s="18"/>
      <c r="L19" s="18"/>
      <c r="M19" s="18"/>
      <c r="N19" s="138" t="str">
        <f>A14</f>
        <v>Matteo Resca</v>
      </c>
    </row>
    <row r="20" spans="1:14" ht="13.5" thickBot="1">
      <c r="A20" s="133" t="str">
        <f>A10</f>
        <v>Luca Salvadori</v>
      </c>
      <c r="B20" s="133" t="str">
        <f>A11</f>
        <v>Marcello Bodin de Chatelard</v>
      </c>
      <c r="C20" s="18"/>
      <c r="D20" s="34">
        <v>1</v>
      </c>
      <c r="E20" s="34">
        <v>3</v>
      </c>
      <c r="F20" s="35">
        <f t="shared" si="5"/>
        <v>0</v>
      </c>
      <c r="G20" s="35">
        <f t="shared" si="6"/>
        <v>0</v>
      </c>
      <c r="H20" s="35">
        <f t="shared" si="7"/>
        <v>1</v>
      </c>
      <c r="I20" s="18"/>
      <c r="J20" s="18"/>
      <c r="K20" s="18"/>
      <c r="L20" s="18"/>
      <c r="M20" s="18"/>
      <c r="N20" s="138" t="str">
        <f>A15</f>
        <v>Giuseppe Panebianco</v>
      </c>
    </row>
    <row r="21" spans="1:14" ht="13.5" thickBot="1">
      <c r="A21" s="133" t="str">
        <f>A12</f>
        <v>Carlo Alessi</v>
      </c>
      <c r="B21" s="133" t="str">
        <f>A13</f>
        <v>Gianfranco Mastrantuono</v>
      </c>
      <c r="C21" s="18"/>
      <c r="D21" s="34">
        <v>3</v>
      </c>
      <c r="E21" s="34">
        <v>3</v>
      </c>
      <c r="F21" s="35">
        <f t="shared" si="5"/>
        <v>0</v>
      </c>
      <c r="G21" s="35">
        <f t="shared" si="6"/>
        <v>1</v>
      </c>
      <c r="H21" s="35">
        <f t="shared" si="7"/>
        <v>0</v>
      </c>
      <c r="I21" s="18"/>
      <c r="J21" s="18"/>
      <c r="K21" s="18"/>
      <c r="L21" s="18"/>
      <c r="M21" s="18"/>
      <c r="N21" s="138" t="str">
        <f>A16</f>
        <v>Riccardo Schito</v>
      </c>
    </row>
    <row r="22" spans="1:14" ht="13.5" thickBot="1">
      <c r="A22" s="133" t="str">
        <f>A14</f>
        <v>Matteo Resca</v>
      </c>
      <c r="B22" s="133" t="str">
        <f>A15</f>
        <v>Giuseppe Panebianco</v>
      </c>
      <c r="C22" s="18"/>
      <c r="D22" s="34">
        <v>3</v>
      </c>
      <c r="E22" s="34">
        <v>0</v>
      </c>
      <c r="F22" s="35">
        <f t="shared" si="5"/>
        <v>1</v>
      </c>
      <c r="G22" s="35">
        <f t="shared" si="6"/>
        <v>0</v>
      </c>
      <c r="H22" s="35">
        <f t="shared" si="7"/>
        <v>0</v>
      </c>
      <c r="I22" s="18"/>
      <c r="J22" s="18"/>
      <c r="K22" s="18"/>
      <c r="L22" s="18"/>
      <c r="M22" s="18"/>
      <c r="N22" s="138" t="str">
        <f>A8</f>
        <v>Alberto Gagliardi</v>
      </c>
    </row>
    <row r="23" spans="1:14" ht="13.5" thickBot="1">
      <c r="A23" s="133" t="str">
        <f>A16</f>
        <v>Riccardo Schito</v>
      </c>
      <c r="B23" s="158" t="str">
        <f>A17</f>
        <v>Salvatore Cammarata</v>
      </c>
      <c r="C23" s="18"/>
      <c r="D23" s="34">
        <v>0</v>
      </c>
      <c r="E23" s="34">
        <v>0</v>
      </c>
      <c r="F23" s="35">
        <f t="shared" si="5"/>
        <v>0</v>
      </c>
      <c r="G23" s="35">
        <f t="shared" si="6"/>
        <v>1</v>
      </c>
      <c r="H23" s="35">
        <f t="shared" si="7"/>
        <v>0</v>
      </c>
      <c r="I23" s="18"/>
      <c r="J23" s="18"/>
      <c r="K23" s="18"/>
      <c r="L23" s="18"/>
      <c r="M23" s="18"/>
      <c r="N23" s="138" t="str">
        <f>A9</f>
        <v>Gaetano Monticelli</v>
      </c>
    </row>
    <row r="24" spans="1:14" ht="13.5" thickBot="1">
      <c r="A24" s="133" t="str">
        <f>A11</f>
        <v>Marcello Bodin de Chatelard</v>
      </c>
      <c r="B24" s="133" t="str">
        <f>A14</f>
        <v>Matteo Resca</v>
      </c>
      <c r="C24" s="18"/>
      <c r="D24" s="34">
        <v>4</v>
      </c>
      <c r="E24" s="34">
        <v>0</v>
      </c>
      <c r="F24" s="35">
        <f t="shared" si="5"/>
        <v>1</v>
      </c>
      <c r="G24" s="35">
        <f t="shared" si="6"/>
        <v>0</v>
      </c>
      <c r="H24" s="35">
        <f t="shared" si="7"/>
        <v>0</v>
      </c>
      <c r="I24" s="18"/>
      <c r="J24" s="18"/>
      <c r="K24" s="18"/>
      <c r="L24" s="18"/>
      <c r="M24" s="18"/>
      <c r="N24" s="138" t="str">
        <f>A9</f>
        <v>Gaetano Monticelli</v>
      </c>
    </row>
    <row r="25" spans="1:14" ht="13.5" thickBot="1">
      <c r="A25" s="133" t="str">
        <f>A15</f>
        <v>Giuseppe Panebianco</v>
      </c>
      <c r="B25" s="133" t="str">
        <f>A8</f>
        <v>Alberto Gagliardi</v>
      </c>
      <c r="C25" s="18"/>
      <c r="D25" s="34">
        <v>0</v>
      </c>
      <c r="E25" s="34">
        <v>2</v>
      </c>
      <c r="F25" s="35">
        <f t="shared" si="5"/>
        <v>0</v>
      </c>
      <c r="G25" s="35">
        <f t="shared" si="6"/>
        <v>0</v>
      </c>
      <c r="H25" s="35">
        <f t="shared" si="7"/>
        <v>1</v>
      </c>
      <c r="I25" s="18"/>
      <c r="J25" s="18"/>
      <c r="K25" s="18"/>
      <c r="L25" s="18"/>
      <c r="M25" s="18"/>
      <c r="N25" s="138" t="str">
        <f>A16</f>
        <v>Riccardo Schito</v>
      </c>
    </row>
    <row r="26" spans="1:14" ht="13.5" thickBot="1">
      <c r="A26" s="158" t="str">
        <f>A17</f>
        <v>Salvatore Cammarata</v>
      </c>
      <c r="B26" s="133" t="str">
        <f>A12</f>
        <v>Carlo Alessi</v>
      </c>
      <c r="C26" s="18"/>
      <c r="D26" s="34">
        <v>1</v>
      </c>
      <c r="E26" s="34">
        <v>5</v>
      </c>
      <c r="F26" s="35">
        <f t="shared" si="5"/>
        <v>0</v>
      </c>
      <c r="G26" s="35">
        <f t="shared" si="6"/>
        <v>0</v>
      </c>
      <c r="H26" s="35">
        <f t="shared" si="7"/>
        <v>1</v>
      </c>
      <c r="I26" s="18"/>
      <c r="J26" s="18"/>
      <c r="K26" s="18"/>
      <c r="L26" s="18"/>
      <c r="M26" s="18"/>
      <c r="N26" s="138" t="str">
        <f>A10</f>
        <v>Luca Salvadori</v>
      </c>
    </row>
    <row r="27" spans="1:14" ht="13.5" thickBot="1">
      <c r="A27" s="133" t="str">
        <f>A9</f>
        <v>Gaetano Monticelli</v>
      </c>
      <c r="B27" s="133" t="str">
        <f>A16</f>
        <v>Riccardo Schito</v>
      </c>
      <c r="C27" s="18"/>
      <c r="D27" s="34">
        <v>4</v>
      </c>
      <c r="E27" s="34">
        <v>2</v>
      </c>
      <c r="F27" s="35">
        <f t="shared" si="5"/>
        <v>1</v>
      </c>
      <c r="G27" s="35">
        <f t="shared" si="6"/>
        <v>0</v>
      </c>
      <c r="H27" s="35">
        <f t="shared" si="7"/>
        <v>0</v>
      </c>
      <c r="I27" s="18"/>
      <c r="J27" s="18"/>
      <c r="K27" s="18"/>
      <c r="L27" s="18"/>
      <c r="M27" s="18"/>
      <c r="N27" s="138" t="str">
        <f>A10</f>
        <v>Luca Salvadori</v>
      </c>
    </row>
    <row r="28" spans="1:14" ht="13.5" thickBot="1">
      <c r="A28" s="133" t="str">
        <f>A13</f>
        <v>Gianfranco Mastrantuono</v>
      </c>
      <c r="B28" s="133" t="str">
        <f>A10</f>
        <v>Luca Salvadori</v>
      </c>
      <c r="C28" s="18"/>
      <c r="D28" s="34">
        <v>3</v>
      </c>
      <c r="E28" s="34">
        <v>0</v>
      </c>
      <c r="F28" s="35">
        <f t="shared" si="5"/>
        <v>1</v>
      </c>
      <c r="G28" s="35">
        <f t="shared" si="6"/>
        <v>0</v>
      </c>
      <c r="H28" s="35">
        <f t="shared" si="7"/>
        <v>0</v>
      </c>
      <c r="I28" s="18"/>
      <c r="J28" s="18"/>
      <c r="K28" s="18"/>
      <c r="L28" s="18"/>
      <c r="M28" s="18"/>
      <c r="N28" s="138" t="str">
        <f>A11</f>
        <v>Marcello Bodin de Chatelard</v>
      </c>
    </row>
    <row r="29" spans="1:14" ht="13.5" thickBot="1">
      <c r="A29" s="133" t="str">
        <f>A8</f>
        <v>Alberto Gagliardi</v>
      </c>
      <c r="B29" s="158" t="str">
        <f>A17</f>
        <v>Salvatore Cammarata</v>
      </c>
      <c r="C29" s="18"/>
      <c r="D29" s="34">
        <v>1</v>
      </c>
      <c r="E29" s="34">
        <v>2</v>
      </c>
      <c r="F29" s="35">
        <f t="shared" si="5"/>
        <v>0</v>
      </c>
      <c r="G29" s="35">
        <f t="shared" si="6"/>
        <v>0</v>
      </c>
      <c r="H29" s="35">
        <f t="shared" si="7"/>
        <v>1</v>
      </c>
      <c r="I29" s="18"/>
      <c r="J29" s="18"/>
      <c r="K29" s="18"/>
      <c r="L29" s="18"/>
      <c r="M29" s="18"/>
      <c r="N29" s="138" t="str">
        <f>A13</f>
        <v>Gianfranco Mastrantuono</v>
      </c>
    </row>
    <row r="30" spans="1:14" ht="13.5" thickBot="1">
      <c r="A30" s="133" t="str">
        <f>A12</f>
        <v>Carlo Alessi</v>
      </c>
      <c r="B30" s="133" t="str">
        <f>A11</f>
        <v>Marcello Bodin de Chatelard</v>
      </c>
      <c r="C30" s="18"/>
      <c r="D30" s="154">
        <v>1</v>
      </c>
      <c r="E30" s="154">
        <v>0</v>
      </c>
      <c r="F30" s="35">
        <f t="shared" si="5"/>
        <v>1</v>
      </c>
      <c r="G30" s="35">
        <f t="shared" si="6"/>
        <v>0</v>
      </c>
      <c r="H30" s="35">
        <f t="shared" si="7"/>
        <v>0</v>
      </c>
      <c r="I30" s="18"/>
      <c r="J30" s="18"/>
      <c r="K30" s="18"/>
      <c r="L30" s="18"/>
      <c r="M30" s="18"/>
      <c r="N30" s="138" t="str">
        <f>A14</f>
        <v>Matteo Resca</v>
      </c>
    </row>
    <row r="31" spans="1:14" ht="13.5" thickBot="1">
      <c r="A31" s="133" t="str">
        <f>A14</f>
        <v>Matteo Resca</v>
      </c>
      <c r="B31" s="133" t="str">
        <f>A10</f>
        <v>Luca Salvadori</v>
      </c>
      <c r="C31" s="18"/>
      <c r="D31" s="34">
        <v>2</v>
      </c>
      <c r="E31" s="34">
        <v>0</v>
      </c>
      <c r="F31" s="35">
        <f t="shared" si="5"/>
        <v>1</v>
      </c>
      <c r="G31" s="35">
        <f t="shared" si="6"/>
        <v>0</v>
      </c>
      <c r="H31" s="35">
        <f t="shared" si="7"/>
        <v>0</v>
      </c>
      <c r="I31" s="18"/>
      <c r="J31" s="18"/>
      <c r="K31" s="18"/>
      <c r="L31" s="18"/>
      <c r="M31" s="18"/>
      <c r="N31" s="138" t="str">
        <f>A11</f>
        <v>Marcello Bodin de Chatelard</v>
      </c>
    </row>
    <row r="32" spans="1:14" ht="13.5" thickBot="1">
      <c r="A32" s="133" t="str">
        <f>A9</f>
        <v>Gaetano Monticelli</v>
      </c>
      <c r="B32" s="133" t="str">
        <f>A15</f>
        <v>Giuseppe Panebianco</v>
      </c>
      <c r="C32" s="18"/>
      <c r="D32" s="34">
        <v>5</v>
      </c>
      <c r="E32" s="34">
        <v>2</v>
      </c>
      <c r="F32" s="35">
        <f t="shared" si="5"/>
        <v>1</v>
      </c>
      <c r="G32" s="35">
        <f t="shared" si="6"/>
        <v>0</v>
      </c>
      <c r="H32" s="35">
        <f t="shared" si="7"/>
        <v>0</v>
      </c>
      <c r="I32" s="18"/>
      <c r="J32" s="18"/>
      <c r="K32" s="18"/>
      <c r="L32" s="18"/>
      <c r="M32" s="18"/>
      <c r="N32" s="138" t="str">
        <f>A12</f>
        <v>Carlo Alessi</v>
      </c>
    </row>
    <row r="33" spans="1:14" ht="13.5" thickBot="1">
      <c r="A33" s="133" t="str">
        <f>A16</f>
        <v>Riccardo Schito</v>
      </c>
      <c r="B33" s="133" t="str">
        <f>A13</f>
        <v>Gianfranco Mastrantuono</v>
      </c>
      <c r="C33" s="18"/>
      <c r="D33" s="34">
        <v>2</v>
      </c>
      <c r="E33" s="34">
        <v>1</v>
      </c>
      <c r="F33" s="35">
        <f t="shared" si="5"/>
        <v>1</v>
      </c>
      <c r="G33" s="35">
        <f t="shared" si="6"/>
        <v>0</v>
      </c>
      <c r="H33" s="35">
        <f t="shared" si="7"/>
        <v>0</v>
      </c>
      <c r="I33" s="18"/>
      <c r="J33" s="18"/>
      <c r="K33" s="18"/>
      <c r="L33" s="18"/>
      <c r="M33" s="18"/>
      <c r="N33" s="138" t="str">
        <f>A17</f>
        <v>Salvatore Cammarata</v>
      </c>
    </row>
    <row r="34" spans="1:14" ht="13.5" thickBot="1">
      <c r="A34" s="133" t="str">
        <f>A11</f>
        <v>Marcello Bodin de Chatelard</v>
      </c>
      <c r="B34" s="133" t="str">
        <f>A8</f>
        <v>Alberto Gagliardi</v>
      </c>
      <c r="C34" s="18"/>
      <c r="D34" s="34">
        <v>2</v>
      </c>
      <c r="E34" s="34">
        <v>0</v>
      </c>
      <c r="F34" s="35">
        <f t="shared" si="5"/>
        <v>1</v>
      </c>
      <c r="G34" s="35">
        <f t="shared" si="6"/>
        <v>0</v>
      </c>
      <c r="H34" s="35">
        <f t="shared" si="7"/>
        <v>0</v>
      </c>
      <c r="I34" s="18"/>
      <c r="J34" s="18"/>
      <c r="K34" s="18"/>
      <c r="L34" s="18"/>
      <c r="M34" s="18"/>
      <c r="N34" s="138" t="str">
        <f>A13</f>
        <v>Gianfranco Mastrantuono</v>
      </c>
    </row>
    <row r="35" spans="1:14" ht="13.5" thickBot="1">
      <c r="A35" s="133" t="str">
        <f>A10</f>
        <v>Luca Salvadori</v>
      </c>
      <c r="B35" s="133" t="str">
        <f>A12</f>
        <v>Carlo Alessi</v>
      </c>
      <c r="C35" s="18"/>
      <c r="D35" s="34">
        <v>0</v>
      </c>
      <c r="E35" s="34">
        <v>7</v>
      </c>
      <c r="F35" s="35">
        <f aca="true" t="shared" si="8" ref="F35:F48">IF(D35&gt;E35,1,0)</f>
        <v>0</v>
      </c>
      <c r="G35" s="35">
        <f aca="true" t="shared" si="9" ref="G35:G48">IF(D35=E35,1,0)</f>
        <v>0</v>
      </c>
      <c r="H35" s="35">
        <f aca="true" t="shared" si="10" ref="H35:H48">IF(D35&lt;E35,1,0)</f>
        <v>1</v>
      </c>
      <c r="I35" s="18"/>
      <c r="J35" s="18"/>
      <c r="K35" s="18"/>
      <c r="L35" s="18"/>
      <c r="M35" s="18"/>
      <c r="N35" s="138" t="str">
        <f>A15</f>
        <v>Giuseppe Panebianco</v>
      </c>
    </row>
    <row r="36" spans="1:14" ht="13.5" thickBot="1">
      <c r="A36" s="133" t="str">
        <f>A14</f>
        <v>Matteo Resca</v>
      </c>
      <c r="B36" s="133" t="str">
        <f>A16</f>
        <v>Riccardo Schito</v>
      </c>
      <c r="C36" s="18"/>
      <c r="D36" s="34">
        <v>0</v>
      </c>
      <c r="E36" s="34">
        <v>1</v>
      </c>
      <c r="F36" s="35">
        <f t="shared" si="8"/>
        <v>0</v>
      </c>
      <c r="G36" s="35">
        <f t="shared" si="9"/>
        <v>0</v>
      </c>
      <c r="H36" s="35">
        <f t="shared" si="10"/>
        <v>1</v>
      </c>
      <c r="I36" s="18"/>
      <c r="J36" s="18"/>
      <c r="K36" s="18"/>
      <c r="L36" s="18"/>
      <c r="M36" s="18"/>
      <c r="N36" s="138" t="str">
        <f>A17</f>
        <v>Salvatore Cammarata</v>
      </c>
    </row>
    <row r="37" spans="1:15" ht="13.5" thickBot="1">
      <c r="A37" s="158" t="str">
        <f>A17</f>
        <v>Salvatore Cammarata</v>
      </c>
      <c r="B37" s="133" t="str">
        <f>A15</f>
        <v>Giuseppe Panebianco</v>
      </c>
      <c r="C37" s="18"/>
      <c r="D37" s="34">
        <v>0</v>
      </c>
      <c r="E37" s="34">
        <v>0</v>
      </c>
      <c r="F37" s="35">
        <f t="shared" si="8"/>
        <v>0</v>
      </c>
      <c r="G37" s="35">
        <f t="shared" si="9"/>
        <v>1</v>
      </c>
      <c r="H37" s="35">
        <f t="shared" si="10"/>
        <v>0</v>
      </c>
      <c r="I37" s="18"/>
      <c r="J37" s="18"/>
      <c r="K37" s="18"/>
      <c r="L37" s="18"/>
      <c r="M37" s="18"/>
      <c r="N37" s="138" t="str">
        <f>A8</f>
        <v>Alberto Gagliardi</v>
      </c>
      <c r="O37" s="139"/>
    </row>
    <row r="38" spans="1:15" ht="13.5" thickBot="1">
      <c r="A38" s="133" t="str">
        <f>A13</f>
        <v>Gianfranco Mastrantuono</v>
      </c>
      <c r="B38" s="133" t="str">
        <f>A9</f>
        <v>Gaetano Monticelli</v>
      </c>
      <c r="C38" s="18"/>
      <c r="D38" s="34">
        <v>3</v>
      </c>
      <c r="E38" s="34">
        <v>1</v>
      </c>
      <c r="F38" s="35">
        <f t="shared" si="8"/>
        <v>1</v>
      </c>
      <c r="G38" s="35">
        <f t="shared" si="9"/>
        <v>0</v>
      </c>
      <c r="H38" s="35">
        <f t="shared" si="10"/>
        <v>0</v>
      </c>
      <c r="I38" s="18"/>
      <c r="J38" s="18"/>
      <c r="K38" s="18"/>
      <c r="L38" s="18"/>
      <c r="M38" s="18"/>
      <c r="N38" s="138" t="str">
        <f>A10</f>
        <v>Luca Salvadori</v>
      </c>
      <c r="O38" s="139"/>
    </row>
    <row r="39" spans="1:15" ht="13.5" thickBot="1">
      <c r="A39" s="133" t="str">
        <f>A8</f>
        <v>Alberto Gagliardi</v>
      </c>
      <c r="B39" s="133" t="str">
        <f>A13</f>
        <v>Gianfranco Mastrantuono</v>
      </c>
      <c r="C39" s="18"/>
      <c r="D39" s="34">
        <v>1</v>
      </c>
      <c r="E39" s="34">
        <v>0</v>
      </c>
      <c r="F39" s="35">
        <f t="shared" si="8"/>
        <v>1</v>
      </c>
      <c r="G39" s="35">
        <f t="shared" si="9"/>
        <v>0</v>
      </c>
      <c r="H39" s="35">
        <f t="shared" si="10"/>
        <v>0</v>
      </c>
      <c r="I39" s="18"/>
      <c r="J39" s="18"/>
      <c r="K39" s="18"/>
      <c r="L39" s="18"/>
      <c r="M39" s="18"/>
      <c r="N39" s="138" t="str">
        <f>A11</f>
        <v>Marcello Bodin de Chatelard</v>
      </c>
      <c r="O39" s="139"/>
    </row>
    <row r="40" spans="1:15" ht="13.5" thickBot="1">
      <c r="A40" s="133" t="str">
        <f>A15</f>
        <v>Giuseppe Panebianco</v>
      </c>
      <c r="B40" s="133" t="str">
        <f>A10</f>
        <v>Luca Salvadori</v>
      </c>
      <c r="C40" s="18"/>
      <c r="D40" s="34">
        <v>1</v>
      </c>
      <c r="E40" s="34">
        <v>1</v>
      </c>
      <c r="F40" s="35">
        <f t="shared" si="8"/>
        <v>0</v>
      </c>
      <c r="G40" s="35">
        <f t="shared" si="9"/>
        <v>1</v>
      </c>
      <c r="H40" s="35">
        <f t="shared" si="10"/>
        <v>0</v>
      </c>
      <c r="I40" s="18"/>
      <c r="J40" s="18"/>
      <c r="K40" s="18"/>
      <c r="L40" s="18"/>
      <c r="M40" s="18"/>
      <c r="N40" s="138" t="str">
        <f>A12</f>
        <v>Carlo Alessi</v>
      </c>
      <c r="O40" s="139"/>
    </row>
    <row r="41" spans="1:15" ht="13.5" thickBot="1">
      <c r="A41" s="133" t="str">
        <f>A12</f>
        <v>Carlo Alessi</v>
      </c>
      <c r="B41" s="133" t="str">
        <f>A14</f>
        <v>Matteo Resca</v>
      </c>
      <c r="C41" s="18"/>
      <c r="D41" s="154">
        <v>5</v>
      </c>
      <c r="E41" s="154">
        <v>0</v>
      </c>
      <c r="F41" s="35">
        <f t="shared" si="8"/>
        <v>1</v>
      </c>
      <c r="G41" s="35">
        <f t="shared" si="9"/>
        <v>0</v>
      </c>
      <c r="H41" s="35">
        <f t="shared" si="10"/>
        <v>0</v>
      </c>
      <c r="I41" s="18"/>
      <c r="J41" s="18"/>
      <c r="K41" s="18"/>
      <c r="L41" s="18"/>
      <c r="M41" s="18"/>
      <c r="N41" s="138" t="str">
        <f>A16</f>
        <v>Riccardo Schito</v>
      </c>
      <c r="O41" s="139"/>
    </row>
    <row r="42" spans="1:15" ht="13.5" thickBot="1">
      <c r="A42" s="133" t="str">
        <f>A9</f>
        <v>Gaetano Monticelli</v>
      </c>
      <c r="B42" s="158" t="str">
        <f>A17</f>
        <v>Salvatore Cammarata</v>
      </c>
      <c r="C42" s="18"/>
      <c r="D42" s="34">
        <v>1</v>
      </c>
      <c r="E42" s="34">
        <v>0</v>
      </c>
      <c r="F42" s="35">
        <f t="shared" si="8"/>
        <v>1</v>
      </c>
      <c r="G42" s="35">
        <f t="shared" si="9"/>
        <v>0</v>
      </c>
      <c r="H42" s="35">
        <f t="shared" si="10"/>
        <v>0</v>
      </c>
      <c r="I42" s="18"/>
      <c r="J42" s="18"/>
      <c r="K42" s="18"/>
      <c r="L42" s="18"/>
      <c r="M42" s="18"/>
      <c r="N42" s="138" t="str">
        <f>A14</f>
        <v>Matteo Resca</v>
      </c>
      <c r="O42" s="139"/>
    </row>
    <row r="43" spans="1:15" ht="13.5" thickBot="1">
      <c r="A43" s="133" t="str">
        <f>A16</f>
        <v>Riccardo Schito</v>
      </c>
      <c r="B43" s="133" t="str">
        <f>A11</f>
        <v>Marcello Bodin de Chatelard</v>
      </c>
      <c r="C43" s="18"/>
      <c r="D43" s="34">
        <v>1</v>
      </c>
      <c r="E43" s="34">
        <v>1</v>
      </c>
      <c r="F43" s="35">
        <f t="shared" si="8"/>
        <v>0</v>
      </c>
      <c r="G43" s="35">
        <f t="shared" si="9"/>
        <v>1</v>
      </c>
      <c r="H43" s="35">
        <f t="shared" si="10"/>
        <v>0</v>
      </c>
      <c r="I43" s="18"/>
      <c r="J43" s="18"/>
      <c r="K43" s="18"/>
      <c r="L43" s="18"/>
      <c r="M43" s="18"/>
      <c r="N43" s="138" t="str">
        <f>A9</f>
        <v>Gaetano Monticelli</v>
      </c>
      <c r="O43" s="139"/>
    </row>
    <row r="44" spans="1:15" ht="13.5" thickBot="1">
      <c r="A44" s="134" t="str">
        <f>A11</f>
        <v>Marcello Bodin de Chatelard</v>
      </c>
      <c r="B44" s="134" t="str">
        <f>A9</f>
        <v>Gaetano Monticelli</v>
      </c>
      <c r="C44" s="18"/>
      <c r="D44" s="34">
        <v>4</v>
      </c>
      <c r="E44" s="34">
        <v>0</v>
      </c>
      <c r="F44" s="35">
        <f t="shared" si="8"/>
        <v>1</v>
      </c>
      <c r="G44" s="35">
        <f t="shared" si="9"/>
        <v>0</v>
      </c>
      <c r="H44" s="35">
        <f t="shared" si="10"/>
        <v>0</v>
      </c>
      <c r="I44" s="18"/>
      <c r="J44" s="18"/>
      <c r="K44" s="18"/>
      <c r="L44" s="18"/>
      <c r="M44" s="18"/>
      <c r="N44" s="138" t="str">
        <f>A8</f>
        <v>Alberto Gagliardi</v>
      </c>
      <c r="O44" s="139"/>
    </row>
    <row r="45" spans="1:15" ht="13.5" thickBot="1">
      <c r="A45" s="134" t="str">
        <f>A10</f>
        <v>Luca Salvadori</v>
      </c>
      <c r="B45" s="134" t="str">
        <f>A16</f>
        <v>Riccardo Schito</v>
      </c>
      <c r="C45" s="18"/>
      <c r="D45" s="34">
        <v>0</v>
      </c>
      <c r="E45" s="34">
        <v>5</v>
      </c>
      <c r="F45" s="35">
        <f t="shared" si="8"/>
        <v>0</v>
      </c>
      <c r="G45" s="35">
        <f t="shared" si="9"/>
        <v>0</v>
      </c>
      <c r="H45" s="35">
        <f t="shared" si="10"/>
        <v>1</v>
      </c>
      <c r="I45" s="18"/>
      <c r="J45" s="18"/>
      <c r="K45" s="18"/>
      <c r="L45" s="18"/>
      <c r="M45" s="18"/>
      <c r="N45" s="138" t="str">
        <f>A14</f>
        <v>Matteo Resca</v>
      </c>
      <c r="O45" s="139"/>
    </row>
    <row r="46" spans="1:15" ht="13.5" thickBot="1">
      <c r="A46" s="134" t="str">
        <f>A14</f>
        <v>Matteo Resca</v>
      </c>
      <c r="B46" s="158" t="str">
        <f>A17</f>
        <v>Salvatore Cammarata</v>
      </c>
      <c r="C46" s="18"/>
      <c r="D46" s="34">
        <v>1</v>
      </c>
      <c r="E46" s="34">
        <v>2</v>
      </c>
      <c r="F46" s="35">
        <f t="shared" si="8"/>
        <v>0</v>
      </c>
      <c r="G46" s="35">
        <f t="shared" si="9"/>
        <v>0</v>
      </c>
      <c r="H46" s="35">
        <f t="shared" si="10"/>
        <v>1</v>
      </c>
      <c r="I46" s="18"/>
      <c r="J46" s="18"/>
      <c r="K46" s="18"/>
      <c r="L46" s="18"/>
      <c r="M46" s="18"/>
      <c r="N46" s="138" t="str">
        <f>A13</f>
        <v>Gianfranco Mastrantuono</v>
      </c>
      <c r="O46" s="139"/>
    </row>
    <row r="47" spans="1:15" ht="13.5" thickBot="1">
      <c r="A47" s="134" t="str">
        <f>A12</f>
        <v>Carlo Alessi</v>
      </c>
      <c r="B47" s="134" t="str">
        <f>A8</f>
        <v>Alberto Gagliardi</v>
      </c>
      <c r="C47" s="18"/>
      <c r="D47" s="34">
        <v>4</v>
      </c>
      <c r="E47" s="34">
        <v>1</v>
      </c>
      <c r="F47" s="35">
        <f t="shared" si="8"/>
        <v>1</v>
      </c>
      <c r="G47" s="35">
        <f t="shared" si="9"/>
        <v>0</v>
      </c>
      <c r="H47" s="35">
        <f t="shared" si="10"/>
        <v>0</v>
      </c>
      <c r="I47" s="18"/>
      <c r="J47" s="18"/>
      <c r="K47" s="18"/>
      <c r="L47" s="18"/>
      <c r="M47" s="18"/>
      <c r="N47" s="138" t="str">
        <f>A10</f>
        <v>Luca Salvadori</v>
      </c>
      <c r="O47" s="139"/>
    </row>
    <row r="48" spans="1:15" ht="13.5" thickBot="1">
      <c r="A48" s="134" t="str">
        <f>A13</f>
        <v>Gianfranco Mastrantuono</v>
      </c>
      <c r="B48" s="134" t="str">
        <f>A15</f>
        <v>Giuseppe Panebianco</v>
      </c>
      <c r="C48" s="18"/>
      <c r="D48" s="34">
        <v>5</v>
      </c>
      <c r="E48" s="34">
        <v>0</v>
      </c>
      <c r="F48" s="35">
        <f t="shared" si="8"/>
        <v>1</v>
      </c>
      <c r="G48" s="35">
        <f t="shared" si="9"/>
        <v>0</v>
      </c>
      <c r="H48" s="35">
        <f t="shared" si="10"/>
        <v>0</v>
      </c>
      <c r="I48" s="18"/>
      <c r="J48" s="18"/>
      <c r="K48" s="18"/>
      <c r="L48" s="18"/>
      <c r="M48" s="18"/>
      <c r="N48" s="138" t="str">
        <f>A17</f>
        <v>Salvatore Cammarata</v>
      </c>
      <c r="O48" s="139"/>
    </row>
    <row r="49" spans="1:15" ht="13.5" thickBot="1">
      <c r="A49" s="134" t="str">
        <f>A8</f>
        <v>Alberto Gagliardi</v>
      </c>
      <c r="B49" s="134" t="str">
        <f>A14</f>
        <v>Matteo Resca</v>
      </c>
      <c r="C49" s="33"/>
      <c r="D49" s="34">
        <v>0</v>
      </c>
      <c r="E49" s="34">
        <v>0</v>
      </c>
      <c r="F49" s="35">
        <f aca="true" t="shared" si="11" ref="F49:F63">IF(D49&gt;E49,1,0)</f>
        <v>0</v>
      </c>
      <c r="G49" s="35">
        <f aca="true" t="shared" si="12" ref="G49:G63">IF(D49=E49,1,0)</f>
        <v>1</v>
      </c>
      <c r="H49" s="35">
        <f aca="true" t="shared" si="13" ref="H49:H63">IF(D49&lt;E49,1,0)</f>
        <v>0</v>
      </c>
      <c r="I49" s="35"/>
      <c r="J49" s="35"/>
      <c r="K49" s="35"/>
      <c r="L49" s="35"/>
      <c r="M49" s="35"/>
      <c r="N49" s="36" t="str">
        <f>A9</f>
        <v>Gaetano Monticelli</v>
      </c>
      <c r="O49" s="139"/>
    </row>
    <row r="50" spans="1:15" ht="13.5" thickBot="1">
      <c r="A50" s="134" t="str">
        <f>A15</f>
        <v>Giuseppe Panebianco</v>
      </c>
      <c r="B50" s="134" t="str">
        <f>A11</f>
        <v>Marcello Bodin de Chatelard</v>
      </c>
      <c r="C50" s="33"/>
      <c r="D50" s="34">
        <v>0</v>
      </c>
      <c r="E50" s="34">
        <v>3</v>
      </c>
      <c r="F50" s="35">
        <f t="shared" si="11"/>
        <v>0</v>
      </c>
      <c r="G50" s="35">
        <f t="shared" si="12"/>
        <v>0</v>
      </c>
      <c r="H50" s="35">
        <f t="shared" si="13"/>
        <v>1</v>
      </c>
      <c r="I50" s="35"/>
      <c r="J50" s="35"/>
      <c r="K50" s="35"/>
      <c r="L50" s="35"/>
      <c r="M50" s="35"/>
      <c r="N50" s="36" t="str">
        <f>A12</f>
        <v>Carlo Alessi</v>
      </c>
      <c r="O50" s="139"/>
    </row>
    <row r="51" spans="1:15" ht="13.5" thickBot="1">
      <c r="A51" s="158" t="str">
        <f>A17</f>
        <v>Salvatore Cammarata</v>
      </c>
      <c r="B51" s="134" t="str">
        <f>A13</f>
        <v>Gianfranco Mastrantuono</v>
      </c>
      <c r="C51" s="33"/>
      <c r="D51" s="34">
        <v>0</v>
      </c>
      <c r="E51" s="34">
        <v>1</v>
      </c>
      <c r="F51" s="35">
        <f t="shared" si="11"/>
        <v>0</v>
      </c>
      <c r="G51" s="35">
        <f t="shared" si="12"/>
        <v>0</v>
      </c>
      <c r="H51" s="35">
        <f t="shared" si="13"/>
        <v>1</v>
      </c>
      <c r="I51" s="35"/>
      <c r="J51" s="35"/>
      <c r="K51" s="35"/>
      <c r="L51" s="35"/>
      <c r="M51" s="35"/>
      <c r="N51" s="36" t="str">
        <f>A16</f>
        <v>Riccardo Schito</v>
      </c>
      <c r="O51" s="139"/>
    </row>
    <row r="52" spans="1:15" ht="13.5" thickBot="1">
      <c r="A52" s="134" t="str">
        <f>A9</f>
        <v>Gaetano Monticelli</v>
      </c>
      <c r="B52" s="134" t="str">
        <f>A10</f>
        <v>Luca Salvadori</v>
      </c>
      <c r="C52" s="33"/>
      <c r="D52" s="34">
        <v>3</v>
      </c>
      <c r="E52" s="34">
        <v>1</v>
      </c>
      <c r="F52" s="35">
        <f t="shared" si="11"/>
        <v>1</v>
      </c>
      <c r="G52" s="35">
        <f t="shared" si="12"/>
        <v>0</v>
      </c>
      <c r="H52" s="35">
        <f t="shared" si="13"/>
        <v>0</v>
      </c>
      <c r="I52" s="35"/>
      <c r="J52" s="35"/>
      <c r="K52" s="35"/>
      <c r="L52" s="35"/>
      <c r="M52" s="35"/>
      <c r="N52" s="36" t="str">
        <f>A14</f>
        <v>Matteo Resca</v>
      </c>
      <c r="O52" s="139"/>
    </row>
    <row r="53" spans="1:15" ht="13.5" thickBot="1">
      <c r="A53" s="134" t="str">
        <f>A16</f>
        <v>Riccardo Schito</v>
      </c>
      <c r="B53" s="134" t="str">
        <f>A12</f>
        <v>Carlo Alessi</v>
      </c>
      <c r="C53" s="33"/>
      <c r="D53" s="34">
        <v>4</v>
      </c>
      <c r="E53" s="34">
        <v>5</v>
      </c>
      <c r="F53" s="35">
        <f t="shared" si="11"/>
        <v>0</v>
      </c>
      <c r="G53" s="35">
        <f t="shared" si="12"/>
        <v>0</v>
      </c>
      <c r="H53" s="35">
        <f t="shared" si="13"/>
        <v>1</v>
      </c>
      <c r="I53" s="35"/>
      <c r="J53" s="35"/>
      <c r="K53" s="35"/>
      <c r="L53" s="35"/>
      <c r="M53" s="35"/>
      <c r="N53" s="36" t="str">
        <f>A8</f>
        <v>Alberto Gagliardi</v>
      </c>
      <c r="O53" s="139"/>
    </row>
    <row r="54" spans="1:15" ht="13.5" thickBot="1">
      <c r="A54" s="134" t="str">
        <f>A11</f>
        <v>Marcello Bodin de Chatelard</v>
      </c>
      <c r="B54" s="158" t="str">
        <f>A17</f>
        <v>Salvatore Cammarata</v>
      </c>
      <c r="C54" s="33"/>
      <c r="D54" s="34">
        <v>1</v>
      </c>
      <c r="E54" s="34">
        <v>0</v>
      </c>
      <c r="F54" s="35">
        <f t="shared" si="11"/>
        <v>1</v>
      </c>
      <c r="G54" s="35">
        <f t="shared" si="12"/>
        <v>0</v>
      </c>
      <c r="H54" s="35">
        <f t="shared" si="13"/>
        <v>0</v>
      </c>
      <c r="I54" s="35"/>
      <c r="J54" s="35"/>
      <c r="K54" s="35"/>
      <c r="L54" s="35"/>
      <c r="M54" s="35"/>
      <c r="N54" s="36" t="str">
        <f>A13</f>
        <v>Gianfranco Mastrantuono</v>
      </c>
      <c r="O54" s="139"/>
    </row>
    <row r="55" spans="1:15" ht="13.5" thickBot="1">
      <c r="A55" s="134" t="str">
        <f>A10</f>
        <v>Luca Salvadori</v>
      </c>
      <c r="B55" s="134" t="str">
        <f>A8</f>
        <v>Alberto Gagliardi</v>
      </c>
      <c r="C55" s="33"/>
      <c r="D55" s="34">
        <v>3</v>
      </c>
      <c r="E55" s="34">
        <v>3</v>
      </c>
      <c r="F55" s="35">
        <f t="shared" si="11"/>
        <v>0</v>
      </c>
      <c r="G55" s="35">
        <f t="shared" si="12"/>
        <v>1</v>
      </c>
      <c r="H55" s="35">
        <f t="shared" si="13"/>
        <v>0</v>
      </c>
      <c r="I55" s="35"/>
      <c r="J55" s="35"/>
      <c r="K55" s="35"/>
      <c r="L55" s="35"/>
      <c r="M55" s="35"/>
      <c r="N55" s="36" t="str">
        <f>A16</f>
        <v>Riccardo Schito</v>
      </c>
      <c r="O55" s="139"/>
    </row>
    <row r="56" spans="1:15" ht="13.5" thickBot="1">
      <c r="A56" s="134" t="str">
        <f>A12</f>
        <v>Carlo Alessi</v>
      </c>
      <c r="B56" s="134" t="str">
        <f>A9</f>
        <v>Gaetano Monticelli</v>
      </c>
      <c r="C56" s="33"/>
      <c r="D56" s="34">
        <v>4</v>
      </c>
      <c r="E56" s="34">
        <v>3</v>
      </c>
      <c r="F56" s="35">
        <f t="shared" si="11"/>
        <v>1</v>
      </c>
      <c r="G56" s="35">
        <f t="shared" si="12"/>
        <v>0</v>
      </c>
      <c r="H56" s="35">
        <f t="shared" si="13"/>
        <v>0</v>
      </c>
      <c r="I56" s="35"/>
      <c r="J56" s="35"/>
      <c r="K56" s="35"/>
      <c r="L56" s="35"/>
      <c r="M56" s="35"/>
      <c r="N56" s="36" t="str">
        <f>A11</f>
        <v>Marcello Bodin de Chatelard</v>
      </c>
      <c r="O56" s="139"/>
    </row>
    <row r="57" spans="1:14" ht="13.5" thickBot="1">
      <c r="A57" s="134" t="str">
        <f>A14</f>
        <v>Matteo Resca</v>
      </c>
      <c r="B57" s="134" t="str">
        <f>A13</f>
        <v>Gianfranco Mastrantuono</v>
      </c>
      <c r="C57" s="33"/>
      <c r="D57" s="34">
        <v>0</v>
      </c>
      <c r="E57" s="34">
        <v>1</v>
      </c>
      <c r="F57" s="35">
        <f t="shared" si="11"/>
        <v>0</v>
      </c>
      <c r="G57" s="35">
        <f t="shared" si="12"/>
        <v>0</v>
      </c>
      <c r="H57" s="35">
        <f t="shared" si="13"/>
        <v>1</v>
      </c>
      <c r="I57" s="35"/>
      <c r="J57" s="35"/>
      <c r="K57" s="35"/>
      <c r="L57" s="35"/>
      <c r="M57" s="35"/>
      <c r="N57" s="36" t="str">
        <f>A15</f>
        <v>Giuseppe Panebianco</v>
      </c>
    </row>
    <row r="58" spans="1:14" ht="13.5" thickBot="1">
      <c r="A58" s="134" t="str">
        <f>A16</f>
        <v>Riccardo Schito</v>
      </c>
      <c r="B58" s="134" t="str">
        <f>A15</f>
        <v>Giuseppe Panebianco</v>
      </c>
      <c r="C58" s="33"/>
      <c r="D58" s="34">
        <v>6</v>
      </c>
      <c r="E58" s="34">
        <v>0</v>
      </c>
      <c r="F58" s="35">
        <f t="shared" si="11"/>
        <v>1</v>
      </c>
      <c r="G58" s="35">
        <f t="shared" si="12"/>
        <v>0</v>
      </c>
      <c r="H58" s="35">
        <f t="shared" si="13"/>
        <v>0</v>
      </c>
      <c r="I58" s="35"/>
      <c r="J58" s="35"/>
      <c r="K58" s="35"/>
      <c r="L58" s="35"/>
      <c r="M58" s="35"/>
      <c r="N58" s="36" t="str">
        <f>A8</f>
        <v>Alberto Gagliardi</v>
      </c>
    </row>
    <row r="59" spans="1:14" ht="13.5" thickBot="1">
      <c r="A59" s="134" t="str">
        <f>A8</f>
        <v>Alberto Gagliardi</v>
      </c>
      <c r="B59" s="134" t="str">
        <f>A16</f>
        <v>Riccardo Schito</v>
      </c>
      <c r="C59" s="33"/>
      <c r="D59" s="34">
        <v>2</v>
      </c>
      <c r="E59" s="34">
        <v>3</v>
      </c>
      <c r="F59" s="35">
        <f t="shared" si="11"/>
        <v>0</v>
      </c>
      <c r="G59" s="35">
        <f t="shared" si="12"/>
        <v>0</v>
      </c>
      <c r="H59" s="35">
        <f t="shared" si="13"/>
        <v>1</v>
      </c>
      <c r="I59" s="35"/>
      <c r="J59" s="35"/>
      <c r="K59" s="35"/>
      <c r="L59" s="35"/>
      <c r="M59" s="35"/>
      <c r="N59" s="36" t="str">
        <f>A9</f>
        <v>Gaetano Monticelli</v>
      </c>
    </row>
    <row r="60" spans="1:14" ht="13.5" thickBot="1">
      <c r="A60" s="134" t="str">
        <f>A15</f>
        <v>Giuseppe Panebianco</v>
      </c>
      <c r="B60" s="134" t="str">
        <f>A12</f>
        <v>Carlo Alessi</v>
      </c>
      <c r="C60" s="33"/>
      <c r="D60" s="34">
        <v>2</v>
      </c>
      <c r="E60" s="34">
        <v>5</v>
      </c>
      <c r="F60" s="35">
        <f t="shared" si="11"/>
        <v>0</v>
      </c>
      <c r="G60" s="35">
        <f t="shared" si="12"/>
        <v>0</v>
      </c>
      <c r="H60" s="35">
        <f t="shared" si="13"/>
        <v>1</v>
      </c>
      <c r="I60" s="35"/>
      <c r="J60" s="35"/>
      <c r="K60" s="35"/>
      <c r="L60" s="35"/>
      <c r="M60" s="35"/>
      <c r="N60" s="36" t="str">
        <f>A16</f>
        <v>Riccardo Schito</v>
      </c>
    </row>
    <row r="61" spans="1:14" ht="13.5" thickBot="1">
      <c r="A61" s="158" t="str">
        <f>A17</f>
        <v>Salvatore Cammarata</v>
      </c>
      <c r="B61" s="134" t="str">
        <f>A10</f>
        <v>Luca Salvadori</v>
      </c>
      <c r="C61" s="33"/>
      <c r="D61" s="34">
        <v>2</v>
      </c>
      <c r="E61" s="34">
        <v>0</v>
      </c>
      <c r="F61" s="35">
        <f t="shared" si="11"/>
        <v>1</v>
      </c>
      <c r="G61" s="35">
        <f t="shared" si="12"/>
        <v>0</v>
      </c>
      <c r="H61" s="35">
        <f t="shared" si="13"/>
        <v>0</v>
      </c>
      <c r="I61" s="35"/>
      <c r="J61" s="35"/>
      <c r="K61" s="35"/>
      <c r="L61" s="35"/>
      <c r="M61" s="35"/>
      <c r="N61" s="36" t="str">
        <f>A12</f>
        <v>Carlo Alessi</v>
      </c>
    </row>
    <row r="62" spans="1:14" ht="13.5" thickBot="1">
      <c r="A62" s="134" t="str">
        <f>A9</f>
        <v>Gaetano Monticelli</v>
      </c>
      <c r="B62" s="134" t="str">
        <f>A14</f>
        <v>Matteo Resca</v>
      </c>
      <c r="C62" s="37"/>
      <c r="D62" s="34">
        <v>1</v>
      </c>
      <c r="E62" s="34">
        <v>1</v>
      </c>
      <c r="F62" s="35">
        <f t="shared" si="11"/>
        <v>0</v>
      </c>
      <c r="G62" s="35">
        <f t="shared" si="12"/>
        <v>1</v>
      </c>
      <c r="H62" s="35">
        <f t="shared" si="13"/>
        <v>0</v>
      </c>
      <c r="I62" s="35"/>
      <c r="J62" s="35"/>
      <c r="K62" s="35"/>
      <c r="L62" s="35"/>
      <c r="M62" s="35"/>
      <c r="N62" s="36" t="str">
        <f>A13</f>
        <v>Gianfranco Mastrantuono</v>
      </c>
    </row>
    <row r="63" spans="1:14" ht="13.5" thickBot="1">
      <c r="A63" s="134" t="str">
        <f>A13</f>
        <v>Gianfranco Mastrantuono</v>
      </c>
      <c r="B63" s="134" t="str">
        <f>A11</f>
        <v>Marcello Bodin de Chatelard</v>
      </c>
      <c r="C63" s="37"/>
      <c r="D63" s="34">
        <v>1</v>
      </c>
      <c r="E63" s="34">
        <v>0</v>
      </c>
      <c r="F63" s="35">
        <f t="shared" si="11"/>
        <v>1</v>
      </c>
      <c r="G63" s="35">
        <f t="shared" si="12"/>
        <v>0</v>
      </c>
      <c r="H63" s="35">
        <f t="shared" si="13"/>
        <v>0</v>
      </c>
      <c r="I63" s="35"/>
      <c r="J63" s="35"/>
      <c r="K63" s="35"/>
      <c r="L63" s="35"/>
      <c r="M63" s="35"/>
      <c r="N63" s="36" t="str">
        <f>A17</f>
        <v>Salvatore Cammarata</v>
      </c>
    </row>
    <row r="64" spans="1:14" ht="12.75">
      <c r="A64" s="151"/>
      <c r="B64" s="151"/>
      <c r="C64" s="37"/>
      <c r="D64" s="37"/>
      <c r="E64" s="37"/>
      <c r="F64" s="35"/>
      <c r="G64" s="35"/>
      <c r="H64" s="35"/>
      <c r="I64" s="35"/>
      <c r="J64" s="35"/>
      <c r="K64" s="35"/>
      <c r="L64" s="35"/>
      <c r="M64" s="35"/>
      <c r="N64" s="20"/>
    </row>
    <row r="65" spans="1:14" ht="12.75">
      <c r="A65" s="151"/>
      <c r="B65" s="151"/>
      <c r="C65" s="37"/>
      <c r="D65" s="37"/>
      <c r="E65" s="37"/>
      <c r="F65" s="35"/>
      <c r="G65" s="35"/>
      <c r="H65" s="35"/>
      <c r="I65" s="35"/>
      <c r="J65" s="35"/>
      <c r="K65" s="35"/>
      <c r="L65" s="35"/>
      <c r="M65" s="35"/>
      <c r="N65" s="20"/>
    </row>
    <row r="66" spans="1:14" ht="12.75">
      <c r="A66" s="151"/>
      <c r="B66" s="151"/>
      <c r="C66" s="37"/>
      <c r="D66" s="37"/>
      <c r="E66" s="37"/>
      <c r="F66" s="35"/>
      <c r="G66" s="35"/>
      <c r="H66" s="35"/>
      <c r="I66" s="35"/>
      <c r="J66" s="35"/>
      <c r="K66" s="35"/>
      <c r="L66" s="35"/>
      <c r="M66" s="35"/>
      <c r="N66" s="20"/>
    </row>
    <row r="67" spans="1:14" ht="12.75">
      <c r="A67" s="151"/>
      <c r="B67" s="151"/>
      <c r="C67" s="37"/>
      <c r="D67" s="37"/>
      <c r="E67" s="37"/>
      <c r="F67" s="35"/>
      <c r="G67" s="35"/>
      <c r="H67" s="35"/>
      <c r="I67" s="35"/>
      <c r="J67" s="35"/>
      <c r="K67" s="35"/>
      <c r="L67" s="35"/>
      <c r="M67" s="35"/>
      <c r="N67" s="20"/>
    </row>
    <row r="68" spans="1:14" ht="12.75">
      <c r="A68" s="151"/>
      <c r="B68" s="151"/>
      <c r="C68" s="37"/>
      <c r="D68" s="37"/>
      <c r="E68" s="37"/>
      <c r="F68" s="35"/>
      <c r="G68" s="35"/>
      <c r="H68" s="35"/>
      <c r="I68" s="35"/>
      <c r="J68" s="35"/>
      <c r="K68" s="35"/>
      <c r="L68" s="35"/>
      <c r="M68" s="35"/>
      <c r="N68" s="20"/>
    </row>
    <row r="69" spans="1:14" ht="12.75">
      <c r="A69" s="151"/>
      <c r="B69" s="151"/>
      <c r="C69" s="37"/>
      <c r="D69" s="37"/>
      <c r="E69" s="37"/>
      <c r="F69" s="35"/>
      <c r="G69" s="35"/>
      <c r="H69" s="35"/>
      <c r="I69" s="35"/>
      <c r="J69" s="35"/>
      <c r="K69" s="35"/>
      <c r="L69" s="35"/>
      <c r="M69" s="35"/>
      <c r="N69" s="20"/>
    </row>
    <row r="70" spans="1:14" ht="12.75">
      <c r="A70" s="151"/>
      <c r="B70" s="151"/>
      <c r="C70" s="37"/>
      <c r="D70" s="37"/>
      <c r="E70" s="37"/>
      <c r="F70" s="35"/>
      <c r="G70" s="35"/>
      <c r="H70" s="35"/>
      <c r="I70" s="35"/>
      <c r="J70" s="35"/>
      <c r="K70" s="35"/>
      <c r="L70" s="35"/>
      <c r="M70" s="35"/>
      <c r="N70" s="20"/>
    </row>
    <row r="71" spans="1:14" ht="12.75">
      <c r="A71" s="151"/>
      <c r="B71" s="151"/>
      <c r="C71" s="37"/>
      <c r="D71" s="37"/>
      <c r="E71" s="37"/>
      <c r="F71" s="35"/>
      <c r="G71" s="35"/>
      <c r="H71" s="35"/>
      <c r="I71" s="35"/>
      <c r="J71" s="35"/>
      <c r="K71" s="35"/>
      <c r="L71" s="35"/>
      <c r="M71" s="35"/>
      <c r="N71" s="20"/>
    </row>
    <row r="72" spans="1:14" ht="12.75">
      <c r="A72" s="151"/>
      <c r="B72" s="151"/>
      <c r="C72" s="37"/>
      <c r="D72" s="37"/>
      <c r="E72" s="37"/>
      <c r="F72" s="35"/>
      <c r="G72" s="35"/>
      <c r="H72" s="35"/>
      <c r="I72" s="35"/>
      <c r="J72" s="35"/>
      <c r="K72" s="35"/>
      <c r="L72" s="35"/>
      <c r="M72" s="35"/>
      <c r="N72" s="20"/>
    </row>
    <row r="73" spans="1:14" ht="12.75">
      <c r="A73" s="151"/>
      <c r="B73" s="151"/>
      <c r="C73" s="37"/>
      <c r="D73" s="37"/>
      <c r="E73" s="37"/>
      <c r="F73" s="35"/>
      <c r="G73" s="35"/>
      <c r="H73" s="35"/>
      <c r="I73" s="35"/>
      <c r="J73" s="35"/>
      <c r="K73" s="35"/>
      <c r="L73" s="35"/>
      <c r="M73" s="35"/>
      <c r="N73" s="20"/>
    </row>
    <row r="74" spans="1:14" ht="12.75">
      <c r="A74" s="151"/>
      <c r="B74" s="151"/>
      <c r="C74" s="37"/>
      <c r="D74" s="37"/>
      <c r="E74" s="37"/>
      <c r="F74" s="35"/>
      <c r="G74" s="35"/>
      <c r="H74" s="35"/>
      <c r="I74" s="35"/>
      <c r="J74" s="35"/>
      <c r="K74" s="35"/>
      <c r="L74" s="35"/>
      <c r="M74" s="35"/>
      <c r="N74" s="20"/>
    </row>
    <row r="75" spans="1:14" ht="12.75">
      <c r="A75" s="151"/>
      <c r="B75" s="151"/>
      <c r="C75" s="37"/>
      <c r="D75" s="37"/>
      <c r="E75" s="37"/>
      <c r="F75" s="35"/>
      <c r="G75" s="35"/>
      <c r="H75" s="35"/>
      <c r="I75" s="35"/>
      <c r="J75" s="35"/>
      <c r="K75" s="35"/>
      <c r="L75" s="35"/>
      <c r="M75" s="35"/>
      <c r="N75" s="20"/>
    </row>
    <row r="76" spans="1:14" ht="12.75">
      <c r="A76" s="151"/>
      <c r="B76" s="151"/>
      <c r="C76" s="37"/>
      <c r="D76" s="37"/>
      <c r="E76" s="37"/>
      <c r="F76" s="35"/>
      <c r="G76" s="35"/>
      <c r="H76" s="35"/>
      <c r="I76" s="35"/>
      <c r="J76" s="35"/>
      <c r="K76" s="35"/>
      <c r="L76" s="35"/>
      <c r="M76" s="35"/>
      <c r="N76" s="20"/>
    </row>
    <row r="77" spans="1:14" ht="12.75">
      <c r="A77" s="151"/>
      <c r="B77" s="151"/>
      <c r="C77" s="37"/>
      <c r="D77" s="37"/>
      <c r="E77" s="37"/>
      <c r="F77" s="35"/>
      <c r="G77" s="35"/>
      <c r="H77" s="35"/>
      <c r="I77" s="35"/>
      <c r="J77" s="35"/>
      <c r="K77" s="35"/>
      <c r="L77" s="35"/>
      <c r="M77" s="35"/>
      <c r="N77" s="20"/>
    </row>
    <row r="78" spans="1:14" ht="12.75">
      <c r="A78" s="151"/>
      <c r="B78" s="151"/>
      <c r="C78" s="37"/>
      <c r="D78" s="37"/>
      <c r="E78" s="37"/>
      <c r="F78" s="35"/>
      <c r="G78" s="35"/>
      <c r="H78" s="35"/>
      <c r="I78" s="35"/>
      <c r="J78" s="35"/>
      <c r="K78" s="35"/>
      <c r="L78" s="35"/>
      <c r="M78" s="35"/>
      <c r="N78" s="20"/>
    </row>
    <row r="79" spans="1:14" ht="12.75">
      <c r="A79" s="151"/>
      <c r="B79" s="151"/>
      <c r="C79" s="37"/>
      <c r="D79" s="37"/>
      <c r="E79" s="37"/>
      <c r="F79" s="35"/>
      <c r="G79" s="35"/>
      <c r="H79" s="35"/>
      <c r="I79" s="35"/>
      <c r="J79" s="35"/>
      <c r="K79" s="35"/>
      <c r="L79" s="35"/>
      <c r="M79" s="35"/>
      <c r="N79" s="20"/>
    </row>
    <row r="80" spans="1:14" ht="12.75">
      <c r="A80" s="151"/>
      <c r="B80" s="151"/>
      <c r="C80" s="37"/>
      <c r="D80" s="37"/>
      <c r="E80" s="37"/>
      <c r="F80" s="35"/>
      <c r="G80" s="35"/>
      <c r="H80" s="35"/>
      <c r="I80" s="35"/>
      <c r="J80" s="35"/>
      <c r="K80" s="35"/>
      <c r="L80" s="35"/>
      <c r="M80" s="35"/>
      <c r="N80" s="20"/>
    </row>
    <row r="81" spans="1:14" ht="12.75">
      <c r="A81" s="151"/>
      <c r="B81" s="151"/>
      <c r="C81" s="37"/>
      <c r="D81" s="37"/>
      <c r="E81" s="37"/>
      <c r="F81" s="35"/>
      <c r="G81" s="35"/>
      <c r="H81" s="35"/>
      <c r="I81" s="35"/>
      <c r="J81" s="35"/>
      <c r="K81" s="35"/>
      <c r="L81" s="35"/>
      <c r="M81" s="35"/>
      <c r="N81" s="20"/>
    </row>
    <row r="82" spans="1:14" ht="12.75">
      <c r="A82" s="151"/>
      <c r="B82" s="151"/>
      <c r="C82" s="37"/>
      <c r="D82" s="37"/>
      <c r="E82" s="37"/>
      <c r="F82" s="35"/>
      <c r="G82" s="35"/>
      <c r="H82" s="35"/>
      <c r="I82" s="35"/>
      <c r="J82" s="35"/>
      <c r="K82" s="35"/>
      <c r="L82" s="35"/>
      <c r="M82" s="35"/>
      <c r="N82" s="20"/>
    </row>
    <row r="83" spans="1:14" ht="12.75">
      <c r="A83" s="151"/>
      <c r="B83" s="151"/>
      <c r="C83" s="37"/>
      <c r="D83" s="37"/>
      <c r="E83" s="37"/>
      <c r="F83" s="35"/>
      <c r="G83" s="35"/>
      <c r="H83" s="35"/>
      <c r="I83" s="35"/>
      <c r="J83" s="35"/>
      <c r="K83" s="35"/>
      <c r="L83" s="35"/>
      <c r="M83" s="35"/>
      <c r="N83" s="20"/>
    </row>
    <row r="84" spans="1:14" ht="12.75">
      <c r="A84" s="151"/>
      <c r="B84" s="151"/>
      <c r="C84" s="37"/>
      <c r="D84" s="37"/>
      <c r="E84" s="37"/>
      <c r="F84" s="35"/>
      <c r="G84" s="35"/>
      <c r="H84" s="35"/>
      <c r="I84" s="35"/>
      <c r="J84" s="35"/>
      <c r="K84" s="35"/>
      <c r="L84" s="35"/>
      <c r="M84" s="35"/>
      <c r="N84" s="20"/>
    </row>
    <row r="85" spans="1:14" ht="12.75">
      <c r="A85" s="151"/>
      <c r="B85" s="151"/>
      <c r="C85" s="37"/>
      <c r="D85" s="37"/>
      <c r="E85" s="37"/>
      <c r="F85" s="35"/>
      <c r="G85" s="35"/>
      <c r="H85" s="35"/>
      <c r="I85" s="35"/>
      <c r="J85" s="35"/>
      <c r="K85" s="35"/>
      <c r="L85" s="35"/>
      <c r="M85" s="35"/>
      <c r="N85" s="20"/>
    </row>
    <row r="86" spans="1:14" ht="12.75">
      <c r="A86" s="151"/>
      <c r="B86" s="151"/>
      <c r="C86" s="37"/>
      <c r="D86" s="37"/>
      <c r="E86" s="37"/>
      <c r="F86" s="35"/>
      <c r="G86" s="35"/>
      <c r="H86" s="35"/>
      <c r="I86" s="35"/>
      <c r="J86" s="35"/>
      <c r="K86" s="35"/>
      <c r="L86" s="35"/>
      <c r="M86" s="35"/>
      <c r="N86" s="20"/>
    </row>
    <row r="87" spans="1:14" ht="12.75">
      <c r="A87" s="151"/>
      <c r="B87" s="151"/>
      <c r="C87" s="37"/>
      <c r="D87" s="37"/>
      <c r="E87" s="37"/>
      <c r="F87" s="35"/>
      <c r="G87" s="35"/>
      <c r="H87" s="35"/>
      <c r="I87" s="35"/>
      <c r="J87" s="35"/>
      <c r="K87" s="35"/>
      <c r="L87" s="35"/>
      <c r="M87" s="35"/>
      <c r="N87" s="20"/>
    </row>
    <row r="88" spans="1:14" ht="12.75">
      <c r="A88" s="151"/>
      <c r="B88" s="151"/>
      <c r="C88" s="37"/>
      <c r="D88" s="37"/>
      <c r="E88" s="37"/>
      <c r="F88" s="35"/>
      <c r="G88" s="35"/>
      <c r="H88" s="35"/>
      <c r="I88" s="35"/>
      <c r="J88" s="35"/>
      <c r="K88" s="35"/>
      <c r="L88" s="35"/>
      <c r="M88" s="35"/>
      <c r="N88" s="20"/>
    </row>
    <row r="89" spans="1:14" ht="12.75">
      <c r="A89" s="151"/>
      <c r="B89" s="151"/>
      <c r="C89" s="37"/>
      <c r="D89" s="37"/>
      <c r="E89" s="37"/>
      <c r="F89" s="35"/>
      <c r="G89" s="35"/>
      <c r="H89" s="35"/>
      <c r="I89" s="35"/>
      <c r="J89" s="35"/>
      <c r="K89" s="35"/>
      <c r="L89" s="35"/>
      <c r="M89" s="35"/>
      <c r="N89" s="20"/>
    </row>
    <row r="90" spans="1:14" ht="12.75">
      <c r="A90" s="151"/>
      <c r="B90" s="151"/>
      <c r="C90" s="37"/>
      <c r="D90" s="37"/>
      <c r="E90" s="37"/>
      <c r="F90" s="35"/>
      <c r="G90" s="35"/>
      <c r="H90" s="35"/>
      <c r="I90" s="35"/>
      <c r="J90" s="35"/>
      <c r="K90" s="35"/>
      <c r="L90" s="35"/>
      <c r="M90" s="35"/>
      <c r="N90" s="20"/>
    </row>
    <row r="91" spans="1:14" ht="12.75">
      <c r="A91" s="151"/>
      <c r="B91" s="151"/>
      <c r="C91" s="37"/>
      <c r="D91" s="37"/>
      <c r="E91" s="37"/>
      <c r="F91" s="35"/>
      <c r="G91" s="35"/>
      <c r="H91" s="35"/>
      <c r="I91" s="35"/>
      <c r="J91" s="35"/>
      <c r="K91" s="35"/>
      <c r="L91" s="35"/>
      <c r="M91" s="35"/>
      <c r="N91" s="20"/>
    </row>
    <row r="92" spans="1:14" ht="12.75">
      <c r="A92" s="151"/>
      <c r="B92" s="151"/>
      <c r="C92" s="37"/>
      <c r="D92" s="37"/>
      <c r="E92" s="37"/>
      <c r="F92" s="35"/>
      <c r="G92" s="35"/>
      <c r="H92" s="35"/>
      <c r="I92" s="35"/>
      <c r="J92" s="35"/>
      <c r="K92" s="35"/>
      <c r="L92" s="35"/>
      <c r="M92" s="35"/>
      <c r="N92" s="20"/>
    </row>
    <row r="93" spans="1:14" ht="12.75">
      <c r="A93" s="151"/>
      <c r="B93" s="151"/>
      <c r="C93" s="37"/>
      <c r="D93" s="37"/>
      <c r="E93" s="37"/>
      <c r="F93" s="35"/>
      <c r="G93" s="35"/>
      <c r="H93" s="35"/>
      <c r="I93" s="35"/>
      <c r="J93" s="35"/>
      <c r="K93" s="35"/>
      <c r="L93" s="35"/>
      <c r="M93" s="35"/>
      <c r="N93" s="20"/>
    </row>
    <row r="94" spans="1:14" ht="12.75">
      <c r="A94" s="151"/>
      <c r="B94" s="151"/>
      <c r="C94" s="37"/>
      <c r="D94" s="37"/>
      <c r="E94" s="37"/>
      <c r="F94" s="35"/>
      <c r="G94" s="35"/>
      <c r="H94" s="35"/>
      <c r="I94" s="35"/>
      <c r="J94" s="35"/>
      <c r="K94" s="35"/>
      <c r="L94" s="35"/>
      <c r="M94" s="35"/>
      <c r="N94" s="20"/>
    </row>
    <row r="95" spans="1:14" ht="12.75">
      <c r="A95" s="151"/>
      <c r="B95" s="151"/>
      <c r="C95" s="37"/>
      <c r="D95" s="37"/>
      <c r="E95" s="37"/>
      <c r="F95" s="35"/>
      <c r="G95" s="35"/>
      <c r="H95" s="35"/>
      <c r="I95" s="35"/>
      <c r="J95" s="35"/>
      <c r="K95" s="35"/>
      <c r="L95" s="35"/>
      <c r="M95" s="35"/>
      <c r="N95" s="20"/>
    </row>
    <row r="96" spans="1:14" ht="12.75">
      <c r="A96" s="151"/>
      <c r="B96" s="151"/>
      <c r="C96" s="37"/>
      <c r="D96" s="37"/>
      <c r="E96" s="37"/>
      <c r="F96" s="35"/>
      <c r="G96" s="35"/>
      <c r="H96" s="35"/>
      <c r="I96" s="35"/>
      <c r="J96" s="35"/>
      <c r="K96" s="35"/>
      <c r="L96" s="35"/>
      <c r="M96" s="35"/>
      <c r="N96" s="20"/>
    </row>
    <row r="97" spans="1:14" ht="12.75">
      <c r="A97" s="151"/>
      <c r="B97" s="151"/>
      <c r="C97" s="37"/>
      <c r="D97" s="37"/>
      <c r="E97" s="37"/>
      <c r="F97" s="35"/>
      <c r="G97" s="35"/>
      <c r="H97" s="35"/>
      <c r="I97" s="35"/>
      <c r="J97" s="35"/>
      <c r="K97" s="35"/>
      <c r="L97" s="35"/>
      <c r="M97" s="35"/>
      <c r="N97" s="20"/>
    </row>
    <row r="98" spans="1:14" ht="12.75">
      <c r="A98" s="151"/>
      <c r="B98" s="151"/>
      <c r="C98" s="37"/>
      <c r="D98" s="37"/>
      <c r="E98" s="37"/>
      <c r="F98" s="35"/>
      <c r="G98" s="35"/>
      <c r="H98" s="35"/>
      <c r="I98" s="35"/>
      <c r="J98" s="35"/>
      <c r="K98" s="35"/>
      <c r="L98" s="35"/>
      <c r="M98" s="35"/>
      <c r="N98" s="20"/>
    </row>
    <row r="99" spans="1:14" ht="12.75">
      <c r="A99" s="151"/>
      <c r="B99" s="151"/>
      <c r="C99" s="37"/>
      <c r="D99" s="37"/>
      <c r="E99" s="37"/>
      <c r="F99" s="35"/>
      <c r="G99" s="35"/>
      <c r="H99" s="35"/>
      <c r="I99" s="35"/>
      <c r="J99" s="35"/>
      <c r="K99" s="35"/>
      <c r="L99" s="35"/>
      <c r="M99" s="35"/>
      <c r="N99" s="20"/>
    </row>
    <row r="100" spans="1:14" ht="12.75">
      <c r="A100" s="151"/>
      <c r="B100" s="151"/>
      <c r="C100" s="37"/>
      <c r="D100" s="37"/>
      <c r="E100" s="37"/>
      <c r="F100" s="35"/>
      <c r="G100" s="35"/>
      <c r="H100" s="35"/>
      <c r="I100" s="35"/>
      <c r="J100" s="35"/>
      <c r="K100" s="35"/>
      <c r="L100" s="35"/>
      <c r="M100" s="35"/>
      <c r="N100" s="20"/>
    </row>
    <row r="101" spans="1:14" ht="12.75">
      <c r="A101" s="151"/>
      <c r="B101" s="151"/>
      <c r="C101" s="37"/>
      <c r="D101" s="37"/>
      <c r="E101" s="37"/>
      <c r="F101" s="35"/>
      <c r="G101" s="35"/>
      <c r="H101" s="35"/>
      <c r="I101" s="35"/>
      <c r="J101" s="35"/>
      <c r="K101" s="35"/>
      <c r="L101" s="35"/>
      <c r="M101" s="35"/>
      <c r="N101" s="20"/>
    </row>
    <row r="102" spans="1:14" ht="12.75">
      <c r="A102" s="151"/>
      <c r="B102" s="151"/>
      <c r="C102" s="37"/>
      <c r="D102" s="37"/>
      <c r="E102" s="37"/>
      <c r="F102" s="35"/>
      <c r="G102" s="35"/>
      <c r="H102" s="35"/>
      <c r="I102" s="35"/>
      <c r="J102" s="35"/>
      <c r="K102" s="35"/>
      <c r="L102" s="35"/>
      <c r="M102" s="35"/>
      <c r="N102" s="20"/>
    </row>
    <row r="103" spans="1:14" ht="12.75">
      <c r="A103" s="151"/>
      <c r="B103" s="151"/>
      <c r="C103" s="37"/>
      <c r="D103" s="37"/>
      <c r="E103" s="37"/>
      <c r="F103" s="35"/>
      <c r="G103" s="35"/>
      <c r="H103" s="35"/>
      <c r="I103" s="35"/>
      <c r="J103" s="35"/>
      <c r="K103" s="35"/>
      <c r="L103" s="35"/>
      <c r="M103" s="35"/>
      <c r="N103" s="20"/>
    </row>
    <row r="104" spans="1:14" ht="12.75">
      <c r="A104" s="151"/>
      <c r="B104" s="151"/>
      <c r="C104" s="37"/>
      <c r="D104" s="37"/>
      <c r="E104" s="37"/>
      <c r="F104" s="35"/>
      <c r="G104" s="35"/>
      <c r="H104" s="35"/>
      <c r="I104" s="35"/>
      <c r="J104" s="35"/>
      <c r="K104" s="35"/>
      <c r="L104" s="35"/>
      <c r="M104" s="35"/>
      <c r="N104" s="20"/>
    </row>
    <row r="105" spans="1:14" ht="12.75">
      <c r="A105" s="151"/>
      <c r="B105" s="151"/>
      <c r="C105" s="37"/>
      <c r="D105" s="37"/>
      <c r="E105" s="37"/>
      <c r="F105" s="35"/>
      <c r="G105" s="35"/>
      <c r="H105" s="35"/>
      <c r="I105" s="35"/>
      <c r="J105" s="35"/>
      <c r="K105" s="35"/>
      <c r="L105" s="35"/>
      <c r="M105" s="35"/>
      <c r="N105" s="20"/>
    </row>
    <row r="106" spans="1:14" ht="12.75">
      <c r="A106" s="151"/>
      <c r="B106" s="151"/>
      <c r="C106" s="37"/>
      <c r="D106" s="37"/>
      <c r="E106" s="37"/>
      <c r="F106" s="35"/>
      <c r="G106" s="35"/>
      <c r="H106" s="35"/>
      <c r="I106" s="35"/>
      <c r="J106" s="35"/>
      <c r="K106" s="35"/>
      <c r="L106" s="35"/>
      <c r="M106" s="35"/>
      <c r="N106" s="20"/>
    </row>
    <row r="107" spans="1:14" ht="12.75">
      <c r="A107" s="151"/>
      <c r="B107" s="151"/>
      <c r="C107" s="37"/>
      <c r="D107" s="37"/>
      <c r="E107" s="37"/>
      <c r="F107" s="35"/>
      <c r="G107" s="35"/>
      <c r="H107" s="35"/>
      <c r="I107" s="35"/>
      <c r="J107" s="35"/>
      <c r="K107" s="35"/>
      <c r="L107" s="35"/>
      <c r="M107" s="35"/>
      <c r="N107" s="20"/>
    </row>
    <row r="108" spans="1:14" ht="12.75">
      <c r="A108" s="151"/>
      <c r="B108" s="151"/>
      <c r="C108" s="37"/>
      <c r="D108" s="37"/>
      <c r="E108" s="37"/>
      <c r="F108" s="35"/>
      <c r="G108" s="35"/>
      <c r="H108" s="35"/>
      <c r="I108" s="35"/>
      <c r="J108" s="35"/>
      <c r="K108" s="35"/>
      <c r="L108" s="35"/>
      <c r="M108" s="35"/>
      <c r="N108" s="20"/>
    </row>
    <row r="109" spans="1:14" ht="12.75">
      <c r="A109" s="151"/>
      <c r="B109" s="151"/>
      <c r="C109" s="37"/>
      <c r="D109" s="37"/>
      <c r="E109" s="37"/>
      <c r="F109" s="35"/>
      <c r="G109" s="35"/>
      <c r="H109" s="35"/>
      <c r="I109" s="35"/>
      <c r="J109" s="35"/>
      <c r="K109" s="35"/>
      <c r="L109" s="35"/>
      <c r="M109" s="35"/>
      <c r="N109" s="20"/>
    </row>
    <row r="112" spans="1:14" ht="19.5">
      <c r="A112" s="54" t="s">
        <v>51</v>
      </c>
      <c r="B112" s="45"/>
      <c r="C112" s="45"/>
      <c r="D112" s="45"/>
      <c r="E112" s="45"/>
      <c r="F112" s="45"/>
      <c r="G112" s="55"/>
      <c r="H112" s="56"/>
      <c r="I112" s="56"/>
      <c r="J112" s="56"/>
      <c r="K112" s="56"/>
      <c r="L112" s="56"/>
      <c r="M112" s="56"/>
      <c r="N112" s="56"/>
    </row>
    <row r="113" spans="1:14" ht="13.5" thickBot="1">
      <c r="A113" s="57" t="s">
        <v>46</v>
      </c>
      <c r="B113" s="57" t="s">
        <v>47</v>
      </c>
      <c r="C113" s="71"/>
      <c r="D113" s="165" t="s">
        <v>41</v>
      </c>
      <c r="E113" s="165"/>
      <c r="F113" s="166" t="s">
        <v>52</v>
      </c>
      <c r="G113" s="166"/>
      <c r="H113" s="166"/>
      <c r="I113" s="166"/>
      <c r="J113" s="166"/>
      <c r="K113" s="50"/>
      <c r="L113" s="50"/>
      <c r="M113" s="50"/>
      <c r="N113" s="57" t="s">
        <v>42</v>
      </c>
    </row>
    <row r="114" spans="1:14" ht="13.5" thickBot="1">
      <c r="A114" s="157" t="str">
        <f>N8</f>
        <v>Carlo Alessi</v>
      </c>
      <c r="B114" s="157" t="str">
        <f>N9</f>
        <v>Gianfranco Mastrantuono</v>
      </c>
      <c r="C114" s="61" t="s">
        <v>263</v>
      </c>
      <c r="D114" s="72">
        <v>3</v>
      </c>
      <c r="E114" s="72">
        <v>2</v>
      </c>
      <c r="F114" s="163" t="str">
        <f>IF(D114&gt;E114,A114,IF(OR(D114=E114),"Spareggio",B114))</f>
        <v>Carlo Alessi</v>
      </c>
      <c r="G114" s="164"/>
      <c r="H114" s="164"/>
      <c r="I114" s="164"/>
      <c r="J114" s="164"/>
      <c r="K114" s="63"/>
      <c r="L114" s="63"/>
      <c r="M114" s="63"/>
      <c r="N114" s="64" t="str">
        <f>N10</f>
        <v>Marcello Bodin de Chatelard</v>
      </c>
    </row>
  </sheetData>
  <mergeCells count="7">
    <mergeCell ref="D113:E113"/>
    <mergeCell ref="F113:J113"/>
    <mergeCell ref="F114:J114"/>
    <mergeCell ref="B1:N1"/>
    <mergeCell ref="B2:N2"/>
    <mergeCell ref="B3:N3"/>
    <mergeCell ref="B4:N4"/>
  </mergeCells>
  <printOptions horizontalCentered="1"/>
  <pageMargins left="0.11811023622047245" right="0.11811023622047245" top="0.984251968503937" bottom="0.984251968503937" header="0.5118110236220472" footer="0.5118110236220472"/>
  <pageSetup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62"/>
  <sheetViews>
    <sheetView workbookViewId="0" topLeftCell="A46">
      <selection activeCell="F55" sqref="F55"/>
    </sheetView>
  </sheetViews>
  <sheetFormatPr defaultColWidth="8.7109375" defaultRowHeight="12.75"/>
  <cols>
    <col min="1" max="2" width="17.7109375" style="0" customWidth="1"/>
    <col min="3" max="13" width="3.421875" style="0" customWidth="1"/>
    <col min="14" max="14" width="17.7109375" style="0" customWidth="1"/>
    <col min="15" max="16384" width="11.57421875" style="0" customWidth="1"/>
  </cols>
  <sheetData>
    <row r="1" spans="1:14" ht="18.75">
      <c r="A1" s="7"/>
      <c r="B1" s="160" t="s">
        <v>240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spans="1:14" ht="18.75">
      <c r="A2" s="7"/>
      <c r="B2" s="160" t="s">
        <v>21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</row>
    <row r="3" spans="1:14" ht="26.25">
      <c r="A3" s="140"/>
      <c r="B3" s="161" t="s">
        <v>260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</row>
    <row r="4" spans="1:14" ht="15.75">
      <c r="A4" s="9"/>
      <c r="B4" s="162" t="s">
        <v>261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</row>
    <row r="8" spans="1:14" ht="19.5">
      <c r="A8" s="44" t="s">
        <v>66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</row>
    <row r="9" spans="1:14" ht="12.75">
      <c r="A9" s="46" t="s">
        <v>31</v>
      </c>
      <c r="B9" s="47"/>
      <c r="C9" s="48" t="s">
        <v>32</v>
      </c>
      <c r="D9" s="49" t="s">
        <v>33</v>
      </c>
      <c r="E9" s="49" t="s">
        <v>34</v>
      </c>
      <c r="F9" s="50" t="s">
        <v>35</v>
      </c>
      <c r="G9" s="50" t="s">
        <v>36</v>
      </c>
      <c r="H9" s="50" t="s">
        <v>37</v>
      </c>
      <c r="I9" s="49" t="s">
        <v>38</v>
      </c>
      <c r="J9" s="49" t="s">
        <v>39</v>
      </c>
      <c r="K9" s="49"/>
      <c r="L9" s="49"/>
      <c r="M9" s="49"/>
      <c r="N9" s="51"/>
    </row>
    <row r="10" spans="1:14" ht="12.75">
      <c r="A10" s="141" t="s">
        <v>97</v>
      </c>
      <c r="B10" s="20"/>
      <c r="C10" s="124">
        <f>3*E10+F10</f>
        <v>6</v>
      </c>
      <c r="D10" s="125">
        <f>SUM(E10:G10)</f>
        <v>3</v>
      </c>
      <c r="E10" s="125">
        <f>SUM(F15+F17+F19)</f>
        <v>2</v>
      </c>
      <c r="F10" s="125">
        <f>SUM(G15+G17+G19)</f>
        <v>0</v>
      </c>
      <c r="G10" s="125">
        <f>SUM(H15+H17+H19)</f>
        <v>1</v>
      </c>
      <c r="H10" s="126">
        <f>SUM(D15+D17+D19)</f>
        <v>6</v>
      </c>
      <c r="I10" s="125">
        <f>SUM(E15+E17+E19)</f>
        <v>2</v>
      </c>
      <c r="J10" s="125">
        <f>H10-I10</f>
        <v>4</v>
      </c>
      <c r="K10" s="25">
        <f>+C10+J10+H10</f>
        <v>16</v>
      </c>
      <c r="L10" s="25" t="str">
        <f>+A10</f>
        <v>SC Fighters</v>
      </c>
      <c r="M10" s="25">
        <f>LARGE(K10:K13,1)</f>
        <v>25</v>
      </c>
      <c r="N10" s="119" t="str">
        <f>IF(SUM(C10:C13)=0,"",VLOOKUP(M10,K10:L13,2,FALSE))</f>
        <v>SC Pierce 14 </v>
      </c>
    </row>
    <row r="11" spans="1:14" ht="12.75">
      <c r="A11" s="141" t="s">
        <v>98</v>
      </c>
      <c r="B11" s="20"/>
      <c r="C11" s="124">
        <f>3*E11+F11</f>
        <v>9</v>
      </c>
      <c r="D11" s="125">
        <f>SUM(E11:G11)</f>
        <v>3</v>
      </c>
      <c r="E11" s="125">
        <f>SUM(F16+F18+H19)</f>
        <v>3</v>
      </c>
      <c r="F11" s="125">
        <f>SUM(G16+G18+G19)</f>
        <v>0</v>
      </c>
      <c r="G11" s="125">
        <f>SUM(H16+H18+F19)</f>
        <v>0</v>
      </c>
      <c r="H11" s="126">
        <f>SUM(D16+D18+E19)</f>
        <v>8</v>
      </c>
      <c r="I11" s="125">
        <f>SUM(E16+E18+D19)</f>
        <v>0</v>
      </c>
      <c r="J11" s="125">
        <f>H11-I11</f>
        <v>8</v>
      </c>
      <c r="K11" s="25">
        <f>+C11+J11+H11</f>
        <v>25</v>
      </c>
      <c r="L11" s="25" t="str">
        <f>+A11</f>
        <v>SC Pierce 14 </v>
      </c>
      <c r="M11" s="25">
        <f>LARGE(K10:K13,2)</f>
        <v>16</v>
      </c>
      <c r="N11" s="119" t="str">
        <f>IF(SUM(C10:C13)=0,"",VLOOKUP(M11,K10:L13,2,FALSE))</f>
        <v>SC Fighters</v>
      </c>
    </row>
    <row r="12" spans="1:14" ht="12.75">
      <c r="A12" s="141" t="s">
        <v>99</v>
      </c>
      <c r="B12" s="20"/>
      <c r="C12" s="124">
        <f>3*E12+F12</f>
        <v>0</v>
      </c>
      <c r="D12" s="125">
        <f>SUM(E12:G12)</f>
        <v>3</v>
      </c>
      <c r="E12" s="125">
        <f>SUM(H15+H18+F20)</f>
        <v>0</v>
      </c>
      <c r="F12" s="125">
        <f>SUM(G15+G18+G20)</f>
        <v>0</v>
      </c>
      <c r="G12" s="125">
        <f>SUM(F15+F18+H20)</f>
        <v>3</v>
      </c>
      <c r="H12" s="126">
        <f>SUM(E15+E18+D20)</f>
        <v>0</v>
      </c>
      <c r="I12" s="126">
        <f>SUM(E15+D18+E20)</f>
        <v>5</v>
      </c>
      <c r="J12" s="125">
        <f>H12-I12</f>
        <v>-5</v>
      </c>
      <c r="K12" s="25">
        <f>+C12+J12+H12</f>
        <v>-5</v>
      </c>
      <c r="L12" s="25" t="str">
        <f>+A12</f>
        <v>SC Brasilia Chieti</v>
      </c>
      <c r="M12" s="25">
        <f>LARGE(K10:K13,3)</f>
        <v>1</v>
      </c>
      <c r="N12" s="119" t="str">
        <f>IF(SUM(C10:C13)=0,"",VLOOKUP(M12,K10:L13,2,FALSE))</f>
        <v>SC Pierce 14 "B"</v>
      </c>
    </row>
    <row r="13" spans="1:14" ht="12.75">
      <c r="A13" s="141" t="s">
        <v>100</v>
      </c>
      <c r="B13" s="20"/>
      <c r="C13" s="124">
        <f>3*E13+F13</f>
        <v>3</v>
      </c>
      <c r="D13" s="125">
        <f>SUM(E13:G13)</f>
        <v>3</v>
      </c>
      <c r="E13" s="125">
        <f>SUM(H16+H17+H20)</f>
        <v>1</v>
      </c>
      <c r="F13" s="125">
        <f>SUM(G16+G17+G20)</f>
        <v>0</v>
      </c>
      <c r="G13" s="125">
        <f>SUM(F16+F17+F20)</f>
        <v>2</v>
      </c>
      <c r="H13" s="126">
        <f>SUM(E16+E17+E20)</f>
        <v>2</v>
      </c>
      <c r="I13" s="126">
        <f>SUM(D16+D17+D20)</f>
        <v>6</v>
      </c>
      <c r="J13" s="125">
        <f>H13-I13</f>
        <v>-4</v>
      </c>
      <c r="K13" s="25">
        <f>+C13+J13+H13</f>
        <v>1</v>
      </c>
      <c r="L13" s="25" t="str">
        <f>+A13</f>
        <v>SC Pierce 14 "B"</v>
      </c>
      <c r="M13" s="25">
        <f>LARGE(K10:K13,4)</f>
        <v>-5</v>
      </c>
      <c r="N13" s="119" t="str">
        <f>IF(SUM(C10:C13)=0,"",VLOOKUP(M13,K10:L13,2,FALSE))</f>
        <v>SC Brasilia Chieti</v>
      </c>
    </row>
    <row r="14" spans="1:14" ht="13.5" thickBot="1">
      <c r="A14" s="15" t="s">
        <v>40</v>
      </c>
      <c r="B14" s="16"/>
      <c r="C14" s="18"/>
      <c r="D14" s="28" t="s">
        <v>41</v>
      </c>
      <c r="E14" s="28"/>
      <c r="F14" s="16"/>
      <c r="G14" s="30"/>
      <c r="H14" s="16"/>
      <c r="I14" s="18"/>
      <c r="J14" s="18"/>
      <c r="K14" s="122"/>
      <c r="L14" s="31"/>
      <c r="M14" s="35"/>
      <c r="N14" s="16" t="s">
        <v>42</v>
      </c>
    </row>
    <row r="15" spans="1:14" ht="13.5" thickBot="1">
      <c r="A15" s="127" t="str">
        <f>A10</f>
        <v>SC Fighters</v>
      </c>
      <c r="B15" s="32" t="str">
        <f>A12</f>
        <v>SC Brasilia Chieti</v>
      </c>
      <c r="C15" s="37"/>
      <c r="D15" s="34">
        <f>D24</f>
        <v>3</v>
      </c>
      <c r="E15" s="34">
        <f>E24</f>
        <v>0</v>
      </c>
      <c r="F15" s="35">
        <f aca="true" t="shared" si="0" ref="F15:F20">IF(D15&gt;E15,1,0)</f>
        <v>1</v>
      </c>
      <c r="G15" s="35">
        <f aca="true" t="shared" si="1" ref="G15:G20">IF(D15=E15,1,0)</f>
        <v>0</v>
      </c>
      <c r="H15" s="35">
        <f aca="true" t="shared" si="2" ref="H15:H20">IF(D15&lt;E15,1,0)</f>
        <v>0</v>
      </c>
      <c r="I15" s="35"/>
      <c r="J15" s="35"/>
      <c r="K15" s="128"/>
      <c r="L15" s="52"/>
      <c r="M15" s="35"/>
      <c r="N15" s="36"/>
    </row>
    <row r="16" spans="1:14" ht="13.5" thickBot="1">
      <c r="A16" s="127" t="str">
        <f>A11</f>
        <v>SC Pierce 14 </v>
      </c>
      <c r="B16" s="32" t="str">
        <f>A13</f>
        <v>SC Pierce 14 "B"</v>
      </c>
      <c r="C16" s="37"/>
      <c r="D16" s="34">
        <f>D30</f>
        <v>3</v>
      </c>
      <c r="E16" s="34">
        <f>E30</f>
        <v>0</v>
      </c>
      <c r="F16" s="35">
        <f t="shared" si="0"/>
        <v>1</v>
      </c>
      <c r="G16" s="35">
        <f t="shared" si="1"/>
        <v>0</v>
      </c>
      <c r="H16" s="35">
        <f t="shared" si="2"/>
        <v>0</v>
      </c>
      <c r="I16" s="35"/>
      <c r="J16" s="35"/>
      <c r="K16" s="128"/>
      <c r="L16" s="52"/>
      <c r="M16" s="35"/>
      <c r="N16" s="36"/>
    </row>
    <row r="17" spans="1:14" ht="13.5" thickBot="1">
      <c r="A17" s="127" t="str">
        <f>A10</f>
        <v>SC Fighters</v>
      </c>
      <c r="B17" s="32" t="str">
        <f>A13</f>
        <v>SC Pierce 14 "B"</v>
      </c>
      <c r="C17" s="37"/>
      <c r="D17" s="34">
        <f>D38</f>
        <v>3</v>
      </c>
      <c r="E17" s="34">
        <f>E38</f>
        <v>0</v>
      </c>
      <c r="F17" s="35">
        <f t="shared" si="0"/>
        <v>1</v>
      </c>
      <c r="G17" s="35">
        <f t="shared" si="1"/>
        <v>0</v>
      </c>
      <c r="H17" s="35">
        <f t="shared" si="2"/>
        <v>0</v>
      </c>
      <c r="I17" s="35"/>
      <c r="J17" s="35"/>
      <c r="K17" s="128"/>
      <c r="L17" s="52"/>
      <c r="M17" s="35"/>
      <c r="N17" s="36"/>
    </row>
    <row r="18" spans="1:14" ht="13.5" thickBot="1">
      <c r="A18" s="127" t="str">
        <f>A11</f>
        <v>SC Pierce 14 </v>
      </c>
      <c r="B18" s="32" t="str">
        <f>A12</f>
        <v>SC Brasilia Chieti</v>
      </c>
      <c r="C18" s="37"/>
      <c r="D18" s="34">
        <f>D44</f>
        <v>3</v>
      </c>
      <c r="E18" s="34">
        <f>E44</f>
        <v>0</v>
      </c>
      <c r="F18" s="35">
        <f t="shared" si="0"/>
        <v>1</v>
      </c>
      <c r="G18" s="35">
        <f t="shared" si="1"/>
        <v>0</v>
      </c>
      <c r="H18" s="35">
        <f t="shared" si="2"/>
        <v>0</v>
      </c>
      <c r="I18" s="35"/>
      <c r="J18" s="35"/>
      <c r="K18" s="128"/>
      <c r="L18" s="52"/>
      <c r="M18" s="35"/>
      <c r="N18" s="36"/>
    </row>
    <row r="19" spans="1:14" ht="13.5" thickBot="1">
      <c r="A19" s="127" t="str">
        <f>A10</f>
        <v>SC Fighters</v>
      </c>
      <c r="B19" s="32" t="str">
        <f>A11</f>
        <v>SC Pierce 14 </v>
      </c>
      <c r="C19" s="37"/>
      <c r="D19" s="34">
        <f>D52</f>
        <v>0</v>
      </c>
      <c r="E19" s="34">
        <f>E52</f>
        <v>2</v>
      </c>
      <c r="F19" s="35">
        <f t="shared" si="0"/>
        <v>0</v>
      </c>
      <c r="G19" s="35">
        <f t="shared" si="1"/>
        <v>0</v>
      </c>
      <c r="H19" s="35">
        <f t="shared" si="2"/>
        <v>1</v>
      </c>
      <c r="I19" s="35"/>
      <c r="J19" s="35"/>
      <c r="K19" s="128"/>
      <c r="L19" s="52"/>
      <c r="M19" s="142"/>
      <c r="N19" s="143"/>
    </row>
    <row r="20" spans="1:14" ht="13.5" thickBot="1">
      <c r="A20" s="127" t="str">
        <f>A12</f>
        <v>SC Brasilia Chieti</v>
      </c>
      <c r="B20" s="32" t="str">
        <f>A13</f>
        <v>SC Pierce 14 "B"</v>
      </c>
      <c r="C20" s="37"/>
      <c r="D20" s="34">
        <f>D58</f>
        <v>0</v>
      </c>
      <c r="E20" s="34">
        <f>E58</f>
        <v>2</v>
      </c>
      <c r="F20" s="35">
        <f t="shared" si="0"/>
        <v>0</v>
      </c>
      <c r="G20" s="35">
        <f t="shared" si="1"/>
        <v>0</v>
      </c>
      <c r="H20" s="35">
        <f t="shared" si="2"/>
        <v>1</v>
      </c>
      <c r="I20" s="35"/>
      <c r="J20" s="35"/>
      <c r="K20" s="128"/>
      <c r="L20" s="52"/>
      <c r="M20" s="142"/>
      <c r="N20" s="143"/>
    </row>
    <row r="21" spans="1:14" ht="12.75">
      <c r="A21" s="144"/>
      <c r="B21" s="52"/>
      <c r="C21" s="37"/>
      <c r="D21" s="37"/>
      <c r="E21" s="37"/>
      <c r="F21" s="35"/>
      <c r="G21" s="35"/>
      <c r="H21" s="35"/>
      <c r="I21" s="35"/>
      <c r="J21" s="35"/>
      <c r="K21" s="128"/>
      <c r="L21" s="52"/>
      <c r="M21" s="142"/>
      <c r="N21" s="142"/>
    </row>
    <row r="22" ht="12.75">
      <c r="A22" s="96" t="s">
        <v>94</v>
      </c>
    </row>
    <row r="23" ht="13.5" thickBot="1"/>
    <row r="24" spans="1:8" ht="13.5" thickBot="1">
      <c r="A24" s="52" t="str">
        <f>A15</f>
        <v>SC Fighters</v>
      </c>
      <c r="B24" s="52" t="str">
        <f>B15</f>
        <v>SC Brasilia Chieti</v>
      </c>
      <c r="C24" s="124"/>
      <c r="D24" s="135">
        <f>SUM(F25:F27)</f>
        <v>3</v>
      </c>
      <c r="E24" s="135">
        <f>SUM(G25:G27)</f>
        <v>0</v>
      </c>
      <c r="F24" s="145"/>
      <c r="G24" s="146"/>
      <c r="H24" s="146"/>
    </row>
    <row r="25" spans="1:8" ht="12.75">
      <c r="A25" s="36" t="s">
        <v>264</v>
      </c>
      <c r="B25" s="36" t="s">
        <v>265</v>
      </c>
      <c r="C25" s="125"/>
      <c r="D25" s="147">
        <v>5</v>
      </c>
      <c r="E25" s="147">
        <v>0</v>
      </c>
      <c r="F25" s="148">
        <f>IF(D25&gt;E25,1,0)</f>
        <v>1</v>
      </c>
      <c r="G25" s="148">
        <f>IF(E25&gt;D25,1,0)</f>
        <v>0</v>
      </c>
      <c r="H25" s="126"/>
    </row>
    <row r="26" spans="1:8" ht="12.75">
      <c r="A26" s="36" t="s">
        <v>266</v>
      </c>
      <c r="B26" s="36" t="s">
        <v>267</v>
      </c>
      <c r="C26" s="125"/>
      <c r="D26" s="147">
        <v>4</v>
      </c>
      <c r="E26" s="147">
        <v>0</v>
      </c>
      <c r="F26" s="148">
        <f>IF(D26&gt;E26,1,0)</f>
        <v>1</v>
      </c>
      <c r="G26" s="148">
        <f>IF(E26&gt;D26,1,0)</f>
        <v>0</v>
      </c>
      <c r="H26" s="126"/>
    </row>
    <row r="27" spans="1:8" ht="12.75">
      <c r="A27" s="36" t="s">
        <v>268</v>
      </c>
      <c r="B27" s="36" t="s">
        <v>269</v>
      </c>
      <c r="C27" s="125"/>
      <c r="D27" s="147">
        <v>5</v>
      </c>
      <c r="E27" s="147">
        <v>0</v>
      </c>
      <c r="F27" s="148">
        <f>IF(D27&gt;E27,1,0)</f>
        <v>1</v>
      </c>
      <c r="G27" s="148">
        <f>IF(E27&gt;D27,1,0)</f>
        <v>0</v>
      </c>
      <c r="H27" s="126"/>
    </row>
    <row r="28" spans="1:8" ht="12.75">
      <c r="A28" s="20"/>
      <c r="B28" s="20"/>
      <c r="C28" s="125"/>
      <c r="D28" s="149">
        <f>SUM(D25+D26+D27)</f>
        <v>14</v>
      </c>
      <c r="E28" s="149">
        <f>SUM(E25+E26+E27)</f>
        <v>0</v>
      </c>
      <c r="F28" s="148">
        <f>IF(D28&lt;&gt;E28,IF(D28&gt;E28,1,0),IF(H28&gt;I28,1,0))</f>
        <v>1</v>
      </c>
      <c r="G28" s="148">
        <f>IF(D28&lt;&gt;E28,IF(E28&gt;D28,1,0),IF(I28&gt;H28,1,0))</f>
        <v>0</v>
      </c>
      <c r="H28" s="126"/>
    </row>
    <row r="29" ht="13.5" thickBot="1"/>
    <row r="30" spans="1:5" ht="13.5" thickBot="1">
      <c r="A30" s="52" t="str">
        <f>A16</f>
        <v>SC Pierce 14 </v>
      </c>
      <c r="B30" s="52" t="str">
        <f>B16</f>
        <v>SC Pierce 14 "B"</v>
      </c>
      <c r="C30" s="124"/>
      <c r="D30" s="135">
        <f>SUM(F31:F33)</f>
        <v>3</v>
      </c>
      <c r="E30" s="135">
        <f>SUM(G31:G33)</f>
        <v>0</v>
      </c>
    </row>
    <row r="31" spans="1:7" ht="12.75">
      <c r="A31" s="36" t="s">
        <v>289</v>
      </c>
      <c r="B31" s="36" t="s">
        <v>290</v>
      </c>
      <c r="C31" s="125"/>
      <c r="D31" s="147">
        <v>6</v>
      </c>
      <c r="E31" s="147">
        <v>2</v>
      </c>
      <c r="F31" s="148">
        <f>IF(D31&gt;E31,1,0)</f>
        <v>1</v>
      </c>
      <c r="G31" s="148">
        <f>IF(E31&gt;D31,1,0)</f>
        <v>0</v>
      </c>
    </row>
    <row r="32" spans="1:7" ht="12.75">
      <c r="A32" s="36" t="s">
        <v>291</v>
      </c>
      <c r="B32" s="36" t="s">
        <v>292</v>
      </c>
      <c r="C32" s="125"/>
      <c r="D32" s="147">
        <v>4</v>
      </c>
      <c r="E32" s="147">
        <v>1</v>
      </c>
      <c r="F32" s="148">
        <f>IF(D32&gt;E32,1,0)</f>
        <v>1</v>
      </c>
      <c r="G32" s="148">
        <f>IF(E32&gt;D32,1,0)</f>
        <v>0</v>
      </c>
    </row>
    <row r="33" spans="1:7" ht="12.75">
      <c r="A33" s="36" t="s">
        <v>293</v>
      </c>
      <c r="B33" s="36" t="s">
        <v>294</v>
      </c>
      <c r="C33" s="125"/>
      <c r="D33" s="147">
        <v>6</v>
      </c>
      <c r="E33" s="147">
        <v>1</v>
      </c>
      <c r="F33" s="148">
        <f>IF(D33&gt;E33,1,0)</f>
        <v>1</v>
      </c>
      <c r="G33" s="148">
        <f>IF(E33&gt;D33,1,0)</f>
        <v>0</v>
      </c>
    </row>
    <row r="34" spans="1:7" ht="12.75">
      <c r="A34" s="20"/>
      <c r="B34" s="20"/>
      <c r="C34" s="125"/>
      <c r="D34" s="149">
        <f>SUM(D31+D32+D33)</f>
        <v>16</v>
      </c>
      <c r="E34" s="149">
        <f>SUM(E31+E32+E33)</f>
        <v>4</v>
      </c>
      <c r="F34" s="148">
        <f>IF(D34&lt;&gt;E34,IF(D34&gt;E34,1,0),IF(H34&gt;I34,1,0))</f>
        <v>1</v>
      </c>
      <c r="G34" s="148">
        <f>IF(D34&lt;&gt;E34,IF(E34&gt;D34,1,0),IF(I34&gt;H34,1,0))</f>
        <v>0</v>
      </c>
    </row>
    <row r="35" spans="1:7" ht="12.75">
      <c r="A35" s="20"/>
      <c r="B35" s="20"/>
      <c r="C35" s="125"/>
      <c r="D35" s="125"/>
      <c r="E35" s="125"/>
      <c r="F35" s="148"/>
      <c r="G35" s="148"/>
    </row>
    <row r="36" spans="1:7" ht="12.75">
      <c r="A36" s="96" t="s">
        <v>95</v>
      </c>
      <c r="B36" s="20"/>
      <c r="C36" s="125"/>
      <c r="D36" s="125"/>
      <c r="E36" s="125"/>
      <c r="F36" s="148"/>
      <c r="G36" s="148"/>
    </row>
    <row r="37" ht="13.5" thickBot="1"/>
    <row r="38" spans="1:5" ht="13.5" thickBot="1">
      <c r="A38" s="52" t="str">
        <f>A17</f>
        <v>SC Fighters</v>
      </c>
      <c r="B38" s="52" t="str">
        <f>B17</f>
        <v>SC Pierce 14 "B"</v>
      </c>
      <c r="C38" s="124"/>
      <c r="D38" s="135">
        <f>SUM(F39:F41)</f>
        <v>3</v>
      </c>
      <c r="E38" s="135">
        <f>SUM(G39:G41)</f>
        <v>0</v>
      </c>
    </row>
    <row r="39" spans="1:7" ht="12.75">
      <c r="A39" s="36" t="s">
        <v>264</v>
      </c>
      <c r="B39" s="36" t="s">
        <v>295</v>
      </c>
      <c r="C39" s="125"/>
      <c r="D39" s="147">
        <v>4</v>
      </c>
      <c r="E39" s="147">
        <v>0</v>
      </c>
      <c r="F39" s="148">
        <f>IF(D39&gt;E39,1,0)</f>
        <v>1</v>
      </c>
      <c r="G39" s="148">
        <f>IF(E39&gt;D39,1,0)</f>
        <v>0</v>
      </c>
    </row>
    <row r="40" spans="1:7" ht="12.75">
      <c r="A40" s="36" t="s">
        <v>266</v>
      </c>
      <c r="B40" s="36" t="s">
        <v>294</v>
      </c>
      <c r="C40" s="125"/>
      <c r="D40" s="147">
        <v>2</v>
      </c>
      <c r="E40" s="147">
        <v>1</v>
      </c>
      <c r="F40" s="148">
        <f>IF(D40&gt;E40,1,0)</f>
        <v>1</v>
      </c>
      <c r="G40" s="148">
        <f>IF(E40&gt;D40,1,0)</f>
        <v>0</v>
      </c>
    </row>
    <row r="41" spans="1:7" ht="12.75">
      <c r="A41" s="36" t="s">
        <v>296</v>
      </c>
      <c r="B41" s="36" t="s">
        <v>290</v>
      </c>
      <c r="C41" s="125"/>
      <c r="D41" s="147">
        <v>7</v>
      </c>
      <c r="E41" s="147">
        <v>1</v>
      </c>
      <c r="F41" s="148">
        <f>IF(D41&gt;E41,1,0)</f>
        <v>1</v>
      </c>
      <c r="G41" s="148">
        <f>IF(E41&gt;D41,1,0)</f>
        <v>0</v>
      </c>
    </row>
    <row r="42" spans="1:7" ht="12.75">
      <c r="A42" s="20"/>
      <c r="B42" s="20"/>
      <c r="C42" s="125"/>
      <c r="D42" s="149">
        <f>SUM(D39+D40+D41)</f>
        <v>13</v>
      </c>
      <c r="E42" s="149">
        <f>SUM(E39+E40+E41)</f>
        <v>2</v>
      </c>
      <c r="F42" s="148">
        <f>IF(D42&lt;&gt;E42,IF(D42&gt;E42,1,0),IF(H42&gt;I42,1,0))</f>
        <v>1</v>
      </c>
      <c r="G42" s="148">
        <f>IF(D42&lt;&gt;E42,IF(E42&gt;D42,1,0),IF(I42&gt;H42,1,0))</f>
        <v>0</v>
      </c>
    </row>
    <row r="43" ht="13.5" thickBot="1"/>
    <row r="44" spans="1:8" ht="13.5" thickBot="1">
      <c r="A44" s="52" t="str">
        <f>A18</f>
        <v>SC Pierce 14 </v>
      </c>
      <c r="B44" s="52" t="str">
        <f>B18</f>
        <v>SC Brasilia Chieti</v>
      </c>
      <c r="C44" s="124"/>
      <c r="D44" s="135">
        <f>SUM(F45:F47)</f>
        <v>3</v>
      </c>
      <c r="E44" s="135">
        <f>SUM(G45:G47)</f>
        <v>0</v>
      </c>
      <c r="F44" s="145"/>
      <c r="G44" s="146"/>
      <c r="H44" s="146"/>
    </row>
    <row r="45" spans="1:8" ht="12.75">
      <c r="A45" s="36" t="s">
        <v>303</v>
      </c>
      <c r="B45" s="36" t="s">
        <v>265</v>
      </c>
      <c r="C45" s="125"/>
      <c r="D45" s="147">
        <v>9</v>
      </c>
      <c r="E45" s="147">
        <v>0</v>
      </c>
      <c r="F45" s="148">
        <f>IF(D45&gt;E45,1,0)</f>
        <v>1</v>
      </c>
      <c r="G45" s="148">
        <f>IF(E45&gt;D45,1,0)</f>
        <v>0</v>
      </c>
      <c r="H45" s="126"/>
    </row>
    <row r="46" spans="1:8" ht="12.75">
      <c r="A46" s="36" t="s">
        <v>293</v>
      </c>
      <c r="B46" s="36" t="s">
        <v>267</v>
      </c>
      <c r="C46" s="125"/>
      <c r="D46" s="147">
        <v>4</v>
      </c>
      <c r="E46" s="147">
        <v>0</v>
      </c>
      <c r="F46" s="148">
        <f>IF(D46&gt;E46,1,0)</f>
        <v>1</v>
      </c>
      <c r="G46" s="148">
        <f>IF(E46&gt;D46,1,0)</f>
        <v>0</v>
      </c>
      <c r="H46" s="126"/>
    </row>
    <row r="47" spans="1:8" ht="12.75">
      <c r="A47" s="36" t="s">
        <v>289</v>
      </c>
      <c r="B47" s="36" t="s">
        <v>192</v>
      </c>
      <c r="C47" s="125"/>
      <c r="D47" s="147">
        <v>5</v>
      </c>
      <c r="E47" s="147">
        <v>0</v>
      </c>
      <c r="F47" s="148">
        <f>IF(D47&gt;E47,1,0)</f>
        <v>1</v>
      </c>
      <c r="G47" s="148">
        <f>IF(E47&gt;D47,1,0)</f>
        <v>0</v>
      </c>
      <c r="H47" s="126"/>
    </row>
    <row r="48" spans="1:8" ht="12.75">
      <c r="A48" s="20"/>
      <c r="B48" s="20"/>
      <c r="C48" s="125"/>
      <c r="D48" s="149">
        <f>SUM(D45+D46+D47)</f>
        <v>18</v>
      </c>
      <c r="E48" s="149">
        <f>SUM(E45+E46+E47)</f>
        <v>0</v>
      </c>
      <c r="F48" s="148">
        <f>IF(D48&lt;&gt;E48,IF(D48&gt;E48,1,0),IF(H48&gt;I48,1,0))</f>
        <v>1</v>
      </c>
      <c r="G48" s="148">
        <f>IF(D48&lt;&gt;E48,IF(E48&gt;D48,1,0),IF(I48&gt;H48,1,0))</f>
        <v>0</v>
      </c>
      <c r="H48" s="126"/>
    </row>
    <row r="49" spans="1:8" ht="12.75">
      <c r="A49" s="20"/>
      <c r="B49" s="20"/>
      <c r="C49" s="125"/>
      <c r="D49" s="125"/>
      <c r="E49" s="125"/>
      <c r="F49" s="148"/>
      <c r="G49" s="148"/>
      <c r="H49" s="126"/>
    </row>
    <row r="50" ht="12.75">
      <c r="A50" s="96" t="s">
        <v>96</v>
      </c>
    </row>
    <row r="51" ht="13.5" thickBot="1"/>
    <row r="52" spans="1:8" ht="13.5" thickBot="1">
      <c r="A52" s="52" t="str">
        <f>A19</f>
        <v>SC Fighters</v>
      </c>
      <c r="B52" s="52" t="str">
        <f>B19</f>
        <v>SC Pierce 14 </v>
      </c>
      <c r="C52" s="124"/>
      <c r="D52" s="135">
        <f>SUM(F53:F55)</f>
        <v>0</v>
      </c>
      <c r="E52" s="135">
        <f>SUM(G53:G55)</f>
        <v>2</v>
      </c>
      <c r="F52" s="145"/>
      <c r="G52" s="146"/>
      <c r="H52" s="146"/>
    </row>
    <row r="53" spans="1:8" ht="12.75">
      <c r="A53" s="36" t="s">
        <v>296</v>
      </c>
      <c r="B53" s="36" t="s">
        <v>302</v>
      </c>
      <c r="C53" s="125"/>
      <c r="D53" s="147">
        <v>1</v>
      </c>
      <c r="E53" s="147">
        <v>2</v>
      </c>
      <c r="F53" s="148">
        <f>IF(D53&gt;E53,1,0)</f>
        <v>0</v>
      </c>
      <c r="G53" s="148">
        <f>IF(E53&gt;D53,1,0)</f>
        <v>1</v>
      </c>
      <c r="H53" s="126"/>
    </row>
    <row r="54" spans="1:8" ht="12.75">
      <c r="A54" s="36" t="s">
        <v>264</v>
      </c>
      <c r="B54" s="36" t="s">
        <v>289</v>
      </c>
      <c r="C54" s="125"/>
      <c r="D54" s="147">
        <v>2</v>
      </c>
      <c r="E54" s="147">
        <v>3</v>
      </c>
      <c r="F54" s="148">
        <f>IF(D54&gt;E54,1,0)</f>
        <v>0</v>
      </c>
      <c r="G54" s="148">
        <f>IF(E54&gt;D54,1,0)</f>
        <v>1</v>
      </c>
      <c r="H54" s="126"/>
    </row>
    <row r="55" spans="1:8" ht="12.75">
      <c r="A55" s="36" t="s">
        <v>266</v>
      </c>
      <c r="B55" s="36" t="s">
        <v>293</v>
      </c>
      <c r="C55" s="125"/>
      <c r="D55" s="147">
        <v>2</v>
      </c>
      <c r="E55" s="147">
        <v>2</v>
      </c>
      <c r="F55" s="148">
        <f>IF(D55&gt;E55,1,0)</f>
        <v>0</v>
      </c>
      <c r="G55" s="148">
        <f>IF(E55&gt;D55,1,0)</f>
        <v>0</v>
      </c>
      <c r="H55" s="126"/>
    </row>
    <row r="56" spans="1:8" ht="12.75">
      <c r="A56" s="20"/>
      <c r="B56" s="20"/>
      <c r="C56" s="125"/>
      <c r="D56" s="149">
        <f>SUM(D53+D54+D55)</f>
        <v>5</v>
      </c>
      <c r="E56" s="149">
        <f>SUM(E53+E54+E55)</f>
        <v>7</v>
      </c>
      <c r="F56" s="148">
        <f>IF(D56&lt;&gt;E56,IF(D56&gt;E56,1,0),IF(H56&gt;I56,1,0))</f>
        <v>0</v>
      </c>
      <c r="G56" s="148">
        <f>IF(D56&lt;&gt;E56,IF(E56&gt;D56,1,0),IF(I56&gt;H56,1,0))</f>
        <v>1</v>
      </c>
      <c r="H56" s="126"/>
    </row>
    <row r="57" ht="13.5" thickBot="1"/>
    <row r="58" spans="1:5" ht="13.5" thickBot="1">
      <c r="A58" s="52" t="str">
        <f>A20</f>
        <v>SC Brasilia Chieti</v>
      </c>
      <c r="B58" s="52" t="str">
        <f>B20</f>
        <v>SC Pierce 14 "B"</v>
      </c>
      <c r="C58" s="124"/>
      <c r="D58" s="135">
        <f>SUM(F59:F61)</f>
        <v>0</v>
      </c>
      <c r="E58" s="135">
        <f>SUM(G59:G61)</f>
        <v>2</v>
      </c>
    </row>
    <row r="59" spans="1:7" ht="12.75">
      <c r="A59" s="36" t="s">
        <v>265</v>
      </c>
      <c r="B59" s="36" t="s">
        <v>305</v>
      </c>
      <c r="C59" s="125"/>
      <c r="D59" s="147">
        <v>2</v>
      </c>
      <c r="E59" s="147">
        <v>2</v>
      </c>
      <c r="F59" s="148">
        <f>IF(D59&gt;E59,1,0)</f>
        <v>0</v>
      </c>
      <c r="G59" s="148">
        <f>IF(E59&gt;D59,1,0)</f>
        <v>0</v>
      </c>
    </row>
    <row r="60" spans="1:7" ht="12.75">
      <c r="A60" s="36" t="s">
        <v>267</v>
      </c>
      <c r="B60" s="36" t="s">
        <v>294</v>
      </c>
      <c r="C60" s="125"/>
      <c r="D60" s="147">
        <v>1</v>
      </c>
      <c r="E60" s="147">
        <v>3</v>
      </c>
      <c r="F60" s="148">
        <f>IF(D60&gt;E60,1,0)</f>
        <v>0</v>
      </c>
      <c r="G60" s="148">
        <f>IF(E60&gt;D60,1,0)</f>
        <v>1</v>
      </c>
    </row>
    <row r="61" spans="1:7" ht="12.75">
      <c r="A61" s="36" t="s">
        <v>192</v>
      </c>
      <c r="B61" s="36" t="s">
        <v>290</v>
      </c>
      <c r="C61" s="125"/>
      <c r="D61" s="147">
        <v>0</v>
      </c>
      <c r="E61" s="147">
        <v>3</v>
      </c>
      <c r="F61" s="148">
        <f>IF(D61&gt;E61,1,0)</f>
        <v>0</v>
      </c>
      <c r="G61" s="148">
        <f>IF(E61&gt;D61,1,0)</f>
        <v>1</v>
      </c>
    </row>
    <row r="62" spans="1:7" ht="12.75">
      <c r="A62" s="20"/>
      <c r="B62" s="20"/>
      <c r="C62" s="125"/>
      <c r="D62" s="149">
        <f>SUM(D59+D60+D61)</f>
        <v>3</v>
      </c>
      <c r="E62" s="149">
        <f>SUM(E59+E60+E61)</f>
        <v>8</v>
      </c>
      <c r="F62" s="148">
        <f>IF(D62&lt;&gt;E62,IF(D62&gt;E62,1,0),IF(H62&gt;I62,1,0))</f>
        <v>0</v>
      </c>
      <c r="G62" s="148">
        <f>IF(D62&lt;&gt;E62,IF(E62&gt;D62,1,0),IF(I62&gt;H62,1,0))</f>
        <v>1</v>
      </c>
    </row>
  </sheetData>
  <mergeCells count="4">
    <mergeCell ref="B1:N1"/>
    <mergeCell ref="B2:N2"/>
    <mergeCell ref="B3:N3"/>
    <mergeCell ref="B4:N4"/>
  </mergeCells>
  <printOptions/>
  <pageMargins left="0.11811023622047245" right="0.1181102362204724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MRGGUO62S12B354N</cp:lastModifiedBy>
  <cp:lastPrinted>2010-05-16T13:35:47Z</cp:lastPrinted>
  <dcterms:created xsi:type="dcterms:W3CDTF">2010-04-29T13:04:51Z</dcterms:created>
  <dcterms:modified xsi:type="dcterms:W3CDTF">2010-12-31T08:36:52Z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244146717</vt:i4>
  </property>
  <property fmtid="{D5CDD505-2E9C-101B-9397-08002B2CF9AE}" pid="3" name="_EmailSubject">
    <vt:lpwstr>tabelun</vt:lpwstr>
  </property>
  <property fmtid="{D5CDD505-2E9C-101B-9397-08002B2CF9AE}" pid="4" name="_AuthorEmail">
    <vt:lpwstr>glucagaleazzi@alice.it</vt:lpwstr>
  </property>
  <property fmtid="{D5CDD505-2E9C-101B-9397-08002B2CF9AE}" pid="5" name="_AuthorEmailDisplayName">
    <vt:lpwstr>Gianluca</vt:lpwstr>
  </property>
  <property fmtid="{D5CDD505-2E9C-101B-9397-08002B2CF9AE}" pid="6" name="_ReviewingToolsShownOnce">
    <vt:lpwstr/>
  </property>
</Properties>
</file>